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codeName="ThisWorkbook" autoCompressPictures="0" defaultThemeVersion="124226"/>
  <mc:AlternateContent xmlns:mc="http://schemas.openxmlformats.org/markup-compatibility/2006">
    <mc:Choice Requires="x15">
      <x15ac:absPath xmlns:x15ac="http://schemas.microsoft.com/office/spreadsheetml/2010/11/ac" url="C:\Users\GR John Stipp\Documents\GR\Budget\2020\"/>
    </mc:Choice>
  </mc:AlternateContent>
  <xr:revisionPtr revIDLastSave="0" documentId="13_ncr:1_{84BF7045-B5E2-46EC-B227-60ADC610B8DB}" xr6:coauthVersionLast="45" xr6:coauthVersionMax="45" xr10:uidLastSave="{00000000-0000-0000-0000-000000000000}"/>
  <bookViews>
    <workbookView xWindow="-120" yWindow="-120" windowWidth="20730" windowHeight="11160" tabRatio="781" xr2:uid="{00000000-000D-0000-FFFF-FFFF00000000}"/>
  </bookViews>
  <sheets>
    <sheet name="Fiscal Year Budget Comparison" sheetId="1" r:id="rId1"/>
    <sheet name="Conclave Budget Comparison" sheetId="4" r:id="rId2"/>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MACROS">#REF!</definedName>
    <definedName name="Print_Titles_MI">#REF!,#REF!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10</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Z_BD58001A_9FCB_443E_900F_789197350686_.wvu.Rows" localSheetId="0" hidden="1">'Fiscal Year Budget Comparison'!#REF!,'Fiscal Year Budget Comparison'!$54:$54,'Fiscal Year Budget Comparison'!#REF!,'Fiscal Year Budget Comparison'!#REF!,'Fiscal Year Budget Comparison'!#REF!,'Fiscal Year Budget Comparison'!#REF!,'Fiscal Year Budget Comparison'!#REF!</definedName>
    <definedName name="Z_DFAD4124_AD88_4B35_A06B_89FA54CB5592_.wvu.Rows" localSheetId="0" hidden="1">'Fiscal Year Budget Comparison'!#REF!,'Fiscal Year Budget Comparison'!$54:$54,'Fiscal Year Budget Comparison'!#REF!,'Fiscal Year Budget Comparison'!#REF!,'Fiscal Year Budget Comparison'!#REF!,'Fiscal Year Budget Comparison'!#REF!,'Fiscal Year Budget Comparison'!#REF!</definedName>
  </definedNames>
  <calcPr calcId="191029"/>
  <customWorkbookViews>
    <customWorkbookView name="GR John Stipp - Personal View" guid="{DFAD4124-AD88-4B35-A06B-89FA54CB5592}" mergeInterval="0" personalView="1" xWindow="6" yWindow="29" windowWidth="1334" windowHeight="703" tabRatio="781" activeSheetId="1"/>
    <customWorkbookView name="WW - Personal View" guid="{BD58001A-9FCB-443E-900F-789197350686}" mergeInterval="0" personalView="1" maximized="1" windowWidth="1146" windowHeight="571" tabRatio="781"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10" i="1" l="1"/>
  <c r="G14" i="1"/>
  <c r="G21" i="1"/>
  <c r="G100" i="1" l="1"/>
  <c r="H100" i="1"/>
  <c r="H37" i="1"/>
  <c r="G37" i="1"/>
  <c r="G102" i="1" s="1"/>
  <c r="G81" i="4" l="1"/>
  <c r="G48" i="1" l="1"/>
  <c r="G69" i="1"/>
  <c r="H69" i="1"/>
  <c r="H48" i="1"/>
  <c r="H21" i="1"/>
  <c r="H14" i="1"/>
  <c r="H10" i="1"/>
  <c r="H102" i="1" s="1"/>
  <c r="C76" i="4"/>
  <c r="C74" i="4"/>
  <c r="D58" i="4"/>
  <c r="F41" i="4"/>
  <c r="D41" i="4" s="1"/>
  <c r="F23" i="4"/>
  <c r="C71" i="4" s="1"/>
  <c r="E23" i="4"/>
  <c r="D23" i="4"/>
  <c r="C70" i="4" s="1"/>
  <c r="C23" i="4"/>
  <c r="C25" i="4" l="1"/>
  <c r="D70" i="4" s="1"/>
  <c r="G103" i="1"/>
  <c r="G104" i="1" s="1"/>
  <c r="H103" i="1"/>
  <c r="C69" i="4"/>
  <c r="C81" i="4" s="1"/>
  <c r="F84" i="4"/>
  <c r="F70" i="4"/>
  <c r="F43" i="4"/>
  <c r="D43" i="4" s="1"/>
  <c r="F47" i="4"/>
  <c r="D47" i="4" s="1"/>
  <c r="F44" i="4"/>
  <c r="D44" i="4" s="1"/>
  <c r="F69" i="4" l="1"/>
  <c r="F53" i="4"/>
  <c r="D53" i="4" s="1"/>
  <c r="F48" i="4"/>
  <c r="D48" i="4" s="1"/>
  <c r="F55" i="4"/>
  <c r="D55" i="4" s="1"/>
  <c r="F50" i="4"/>
  <c r="D50" i="4" s="1"/>
  <c r="F56" i="4"/>
  <c r="D56" i="4" s="1"/>
  <c r="F57" i="4"/>
  <c r="D57" i="4" s="1"/>
  <c r="F52" i="4"/>
  <c r="D52" i="4" s="1"/>
  <c r="F42" i="4"/>
  <c r="F49" i="4"/>
  <c r="D49" i="4" s="1"/>
  <c r="F81" i="4"/>
  <c r="D69" i="4"/>
  <c r="F51" i="4"/>
  <c r="D51" i="4" s="1"/>
  <c r="F71" i="4"/>
  <c r="F46" i="4"/>
  <c r="D46" i="4" s="1"/>
  <c r="F54" i="4"/>
  <c r="D54" i="4" s="1"/>
  <c r="F45" i="4"/>
  <c r="D45" i="4" s="1"/>
  <c r="D71" i="4"/>
  <c r="H104" i="1"/>
  <c r="C65" i="4"/>
  <c r="C84" i="4" s="1"/>
  <c r="D42" i="4"/>
  <c r="D81" i="4" l="1"/>
  <c r="D65" i="4"/>
  <c r="D84" i="4" s="1"/>
  <c r="F21" i="1" l="1"/>
  <c r="F10" i="1" l="1"/>
  <c r="F100" i="1" l="1"/>
  <c r="F69" i="1"/>
  <c r="F48" i="1"/>
  <c r="F37" i="1"/>
  <c r="F102" i="1" s="1"/>
  <c r="F103" i="1" l="1"/>
  <c r="F104" i="1" l="1"/>
  <c r="E69" i="1"/>
  <c r="E10" i="1"/>
  <c r="D21" i="1"/>
  <c r="N41" i="4"/>
  <c r="L41" i="4"/>
  <c r="J41" i="4"/>
  <c r="H41" i="4" s="1"/>
  <c r="N23" i="4"/>
  <c r="J23" i="4"/>
  <c r="H23" i="4"/>
  <c r="K23" i="4"/>
  <c r="L23" i="4"/>
  <c r="M23" i="4"/>
  <c r="K25" i="4" s="1"/>
  <c r="I23" i="4"/>
  <c r="L58" i="4"/>
  <c r="H58" i="4"/>
  <c r="G23" i="4"/>
  <c r="K69" i="4"/>
  <c r="K65" i="4"/>
  <c r="D100" i="1"/>
  <c r="E100" i="1"/>
  <c r="E48" i="1"/>
  <c r="E37" i="1"/>
  <c r="E102" i="1" s="1"/>
  <c r="D69" i="1"/>
  <c r="D48" i="1"/>
  <c r="D37" i="1"/>
  <c r="D10" i="1"/>
  <c r="G25" i="4" l="1"/>
  <c r="J69" i="4" s="1"/>
  <c r="J45" i="4"/>
  <c r="H45" i="4" s="1"/>
  <c r="J51" i="4"/>
  <c r="H51" i="4" s="1"/>
  <c r="J57" i="4"/>
  <c r="H57" i="4" s="1"/>
  <c r="J70" i="4"/>
  <c r="J56" i="4"/>
  <c r="H56" i="4" s="1"/>
  <c r="H71" i="4"/>
  <c r="J84" i="4"/>
  <c r="J43" i="4"/>
  <c r="H43" i="4" s="1"/>
  <c r="J42" i="4"/>
  <c r="J47" i="4"/>
  <c r="H47" i="4" s="1"/>
  <c r="J46" i="4"/>
  <c r="H46" i="4" s="1"/>
  <c r="J54" i="4"/>
  <c r="H54" i="4" s="1"/>
  <c r="H70" i="4"/>
  <c r="N71" i="4"/>
  <c r="L70" i="4"/>
  <c r="N53" i="4"/>
  <c r="L53" i="4" s="1"/>
  <c r="N51" i="4"/>
  <c r="L51" i="4" s="1"/>
  <c r="N48" i="4"/>
  <c r="L48" i="4" s="1"/>
  <c r="N45" i="4"/>
  <c r="L45" i="4" s="1"/>
  <c r="N42" i="4"/>
  <c r="L42" i="4" s="1"/>
  <c r="N54" i="4"/>
  <c r="L54" i="4" s="1"/>
  <c r="N84" i="4"/>
  <c r="N43" i="4"/>
  <c r="L43" i="4" s="1"/>
  <c r="N56" i="4"/>
  <c r="L56" i="4" s="1"/>
  <c r="N44" i="4"/>
  <c r="L44" i="4" s="1"/>
  <c r="N70" i="4"/>
  <c r="N46" i="4"/>
  <c r="L46" i="4" s="1"/>
  <c r="N50" i="4"/>
  <c r="L50" i="4" s="1"/>
  <c r="N49" i="4"/>
  <c r="L49" i="4" s="1"/>
  <c r="N57" i="4"/>
  <c r="L57" i="4" s="1"/>
  <c r="N52" i="4"/>
  <c r="L52" i="4" s="1"/>
  <c r="N69" i="4"/>
  <c r="N55" i="4"/>
  <c r="L55" i="4" s="1"/>
  <c r="L71" i="4"/>
  <c r="N81" i="4"/>
  <c r="N47" i="4"/>
  <c r="L47" i="4" s="1"/>
  <c r="L69" i="4"/>
  <c r="L81" i="4" s="1"/>
  <c r="K81" i="4"/>
  <c r="K84" i="4" s="1"/>
  <c r="H69" i="4"/>
  <c r="D102" i="1"/>
  <c r="D103" i="1"/>
  <c r="E103" i="1"/>
  <c r="J81" i="4" l="1"/>
  <c r="J53" i="4"/>
  <c r="H53" i="4" s="1"/>
  <c r="J44" i="4"/>
  <c r="H44" i="4" s="1"/>
  <c r="J71" i="4"/>
  <c r="J52" i="4"/>
  <c r="H52" i="4" s="1"/>
  <c r="J49" i="4"/>
  <c r="H49" i="4" s="1"/>
  <c r="J48" i="4"/>
  <c r="H48" i="4" s="1"/>
  <c r="J55" i="4"/>
  <c r="H55" i="4" s="1"/>
  <c r="J50" i="4"/>
  <c r="H50" i="4" s="1"/>
  <c r="H81" i="4"/>
  <c r="L65" i="4"/>
  <c r="L84" i="4" s="1"/>
  <c r="H42" i="4"/>
  <c r="G65" i="4"/>
  <c r="G84" i="4" s="1"/>
  <c r="D104" i="1"/>
  <c r="E104" i="1"/>
  <c r="H65" i="4" l="1"/>
  <c r="H8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 John Stipp</author>
    <author>WW</author>
    <author>Stipp, John</author>
  </authors>
  <commentList>
    <comment ref="B3" authorId="0" shapeId="0" xr:uid="{00000000-0006-0000-0000-000001000000}">
      <text>
        <r>
          <rPr>
            <sz val="8"/>
            <color indexed="81"/>
            <rFont val="Tahoma"/>
            <family val="2"/>
          </rPr>
          <t>Grand Chapter Officer who is responsible for expenses from the specific budget line</t>
        </r>
        <r>
          <rPr>
            <sz val="9"/>
            <color indexed="81"/>
            <rFont val="Tahoma"/>
            <family val="2"/>
          </rPr>
          <t xml:space="preserve">
</t>
        </r>
      </text>
    </comment>
    <comment ref="C3" authorId="0" shapeId="0" xr:uid="{00000000-0006-0000-0000-000002000000}">
      <text>
        <r>
          <rPr>
            <sz val="8"/>
            <color indexed="81"/>
            <rFont val="Tahoma"/>
            <family val="2"/>
          </rPr>
          <t>Also called a Chart of Accounts.  In our current Chart of Accounts numbers starting with 4 are income and 5 are expenses</t>
        </r>
        <r>
          <rPr>
            <sz val="9"/>
            <color indexed="81"/>
            <rFont val="Tahoma"/>
            <family val="2"/>
          </rPr>
          <t xml:space="preserve">
</t>
        </r>
      </text>
    </comment>
    <comment ref="C7" authorId="1" shapeId="0" xr:uid="{00000000-0006-0000-0000-000003000000}">
      <text>
        <r>
          <rPr>
            <sz val="8"/>
            <color indexed="81"/>
            <rFont val="Tahoma"/>
            <family val="2"/>
          </rPr>
          <t>A collegiate member is part of a specific collegiate chapter until graduation.  Upon graduation or leaving school, the member transitions to the Professional Branch.</t>
        </r>
        <r>
          <rPr>
            <sz val="9"/>
            <color indexed="81"/>
            <rFont val="Tahoma"/>
            <family val="2"/>
          </rPr>
          <t xml:space="preserve">
</t>
        </r>
      </text>
    </comment>
    <comment ref="C8" authorId="0" shapeId="0" xr:uid="{00000000-0006-0000-0000-000004000000}">
      <text>
        <r>
          <rPr>
            <sz val="8"/>
            <color indexed="81"/>
            <rFont val="Tahoma"/>
            <family val="2"/>
          </rPr>
          <t xml:space="preserve">A fee is collected from those individuals that pledge Alpha Chi Sigma.  Pledge fees and lifetime membership fees are set at each Conclave by the Grand Chapter.  The pledge fee is currently $50
</t>
        </r>
      </text>
    </comment>
    <comment ref="E8" authorId="0" shapeId="0" xr:uid="{5B84C028-C045-4F0F-ADF0-B77B23A3A866}">
      <text>
        <r>
          <rPr>
            <sz val="9"/>
            <color indexed="81"/>
            <rFont val="Tahoma"/>
            <family val="2"/>
          </rPr>
          <t xml:space="preserve">1660 Pledges
</t>
        </r>
      </text>
    </comment>
    <comment ref="H8" authorId="0" shapeId="0" xr:uid="{0E249F70-20D0-4B6D-B4E2-99C8AB6B52D0}">
      <text>
        <r>
          <rPr>
            <sz val="9"/>
            <color indexed="81"/>
            <rFont val="Tahoma"/>
            <family val="2"/>
          </rPr>
          <t xml:space="preserve">1250 Pledges
$50 Pledge Fee
</t>
        </r>
      </text>
    </comment>
    <comment ref="C9" authorId="0" shapeId="0" xr:uid="{00000000-0006-0000-0000-000005000000}">
      <text>
        <r>
          <rPr>
            <sz val="8"/>
            <color indexed="81"/>
            <rFont val="Tahoma"/>
            <family val="2"/>
          </rPr>
          <t>This used to be called the Initiation Fee.  It is collected at the time of the initiation of a Brother into the Fraternity.  The current Lifetime Membership Fee is $170</t>
        </r>
        <r>
          <rPr>
            <sz val="9"/>
            <color indexed="81"/>
            <rFont val="Tahoma"/>
            <family val="2"/>
          </rPr>
          <t xml:space="preserve">
</t>
        </r>
      </text>
    </comment>
    <comment ref="E9" authorId="0" shapeId="0" xr:uid="{77CCF3A3-8D8A-4D0C-9C42-15CB61340E3A}">
      <text>
        <r>
          <rPr>
            <sz val="9"/>
            <color indexed="81"/>
            <rFont val="Tahoma"/>
            <family val="2"/>
          </rPr>
          <t>1491 Initiates</t>
        </r>
      </text>
    </comment>
    <comment ref="H9" authorId="0" shapeId="0" xr:uid="{96585553-58D2-45E7-A807-C32E79B269E0}">
      <text>
        <r>
          <rPr>
            <sz val="9"/>
            <color indexed="81"/>
            <rFont val="Tahoma"/>
            <family val="2"/>
          </rPr>
          <t xml:space="preserve">1120 Initiates
$170 Lifetime Membership Fee
</t>
        </r>
      </text>
    </comment>
    <comment ref="C10" authorId="1" shapeId="0" xr:uid="{00000000-0006-0000-0000-000006000000}">
      <text>
        <r>
          <rPr>
            <sz val="8"/>
            <color indexed="81"/>
            <rFont val="Tahoma"/>
            <family val="2"/>
          </rPr>
          <t>This sum will track the number of pledges and initiates in any year</t>
        </r>
        <r>
          <rPr>
            <sz val="9"/>
            <color indexed="81"/>
            <rFont val="Tahoma"/>
            <family val="2"/>
          </rPr>
          <t xml:space="preserve">
</t>
        </r>
      </text>
    </comment>
    <comment ref="C12" authorId="0" shapeId="0" xr:uid="{6382DF04-6E4E-461F-9B00-83EFD2DEFA04}">
      <text>
        <r>
          <rPr>
            <sz val="9"/>
            <color indexed="81"/>
            <rFont val="Tahoma"/>
            <family val="2"/>
          </rPr>
          <t>The Health and Safety Surcharge was established to pay for the Fraternity's General Liability</t>
        </r>
        <r>
          <rPr>
            <b/>
            <sz val="9"/>
            <color indexed="81"/>
            <rFont val="Tahoma"/>
            <family val="2"/>
          </rPr>
          <t xml:space="preserve"> </t>
        </r>
        <r>
          <rPr>
            <sz val="9"/>
            <color indexed="81"/>
            <rFont val="Tahoma"/>
            <family val="2"/>
          </rPr>
          <t xml:space="preserve">Insurance
</t>
        </r>
      </text>
    </comment>
    <comment ref="H12" authorId="0" shapeId="0" xr:uid="{40BBDE73-9ECA-4544-A829-B7180F686382}">
      <text>
        <r>
          <rPr>
            <sz val="9"/>
            <color indexed="81"/>
            <rFont val="Tahoma"/>
            <family val="2"/>
          </rPr>
          <t xml:space="preserve">1250 Pledges
$20 Health &amp; Safety Surcharge
</t>
        </r>
      </text>
    </comment>
    <comment ref="C13" authorId="0" shapeId="0" xr:uid="{33E5562B-76AF-4D64-B6B0-264ADD15E281}">
      <text>
        <r>
          <rPr>
            <sz val="9"/>
            <color indexed="81"/>
            <rFont val="Tahoma"/>
            <family val="2"/>
          </rPr>
          <t>The Health and Safety Surcharge was established to pay for the Fraternity's General Liability Insurance</t>
        </r>
      </text>
    </comment>
    <comment ref="H13" authorId="0" shapeId="0" xr:uid="{A283D15B-553A-4BF5-8F9C-C59A00F0BCA8}">
      <text>
        <r>
          <rPr>
            <sz val="9"/>
            <color indexed="81"/>
            <rFont val="Tahoma"/>
            <family val="2"/>
          </rPr>
          <t xml:space="preserve">1120 Initiates
$80 Health &amp; Safety Surcharge
</t>
        </r>
      </text>
    </comment>
    <comment ref="C16" authorId="1" shapeId="0" xr:uid="{00000000-0006-0000-0000-000007000000}">
      <text>
        <r>
          <rPr>
            <sz val="8"/>
            <color indexed="81"/>
            <rFont val="Tahoma"/>
            <family val="2"/>
          </rPr>
          <t>On graduation from undergraduate school, or on leaving a collegiate chapter, collegiate members automatically become Professional members</t>
        </r>
        <r>
          <rPr>
            <sz val="9"/>
            <color indexed="81"/>
            <rFont val="Tahoma"/>
            <family val="2"/>
          </rPr>
          <t xml:space="preserve">
</t>
        </r>
      </text>
    </comment>
    <comment ref="C17" authorId="0" shapeId="0" xr:uid="{00000000-0006-0000-0000-000008000000}">
      <text>
        <r>
          <rPr>
            <sz val="8"/>
            <color indexed="81"/>
            <rFont val="Tahoma"/>
            <family val="2"/>
          </rPr>
          <t xml:space="preserve">The majority of Brothers are initiated as collegiate members.  Once they graduate, they transition automatically to the Professional Branch of the Fraternity. ACTIVE Professional Brothers are those that make an annual contribution to the Fraternity during the year or the annual solicitation.   The current SUGGESTED Professional Brother contribution is $50 for New Graduates / Retired Members and $100 for all others. 
Donations under 42 are those received by check.
</t>
        </r>
      </text>
    </comment>
    <comment ref="G17" authorId="0" shapeId="0" xr:uid="{737BA8C2-5723-4FFA-9C8A-F89570D735FB}">
      <text>
        <r>
          <rPr>
            <sz val="9"/>
            <color indexed="81"/>
            <rFont val="Tahoma"/>
            <charset val="1"/>
          </rPr>
          <t xml:space="preserve">Includes $2861.80 from December 3rd Chapter Challenge "Giving Tuesday" campaign.
</t>
        </r>
      </text>
    </comment>
    <comment ref="C18" authorId="1" shapeId="0" xr:uid="{00000000-0006-0000-0000-000009000000}">
      <text>
        <r>
          <rPr>
            <sz val="8"/>
            <color indexed="81"/>
            <rFont val="Tahoma"/>
            <family val="2"/>
          </rPr>
          <t>The majority of Brothers are initiated as collegiate members.  Once they graduate, they transition automatically to the Professional Branch of the Fraternity. ACTIVE Professional Brothers are those that make an annual contribution to the Fraternity during the year or the annual solicitation.   The current SUGGESTED Professional Brother contribution is $25 for New Graduates / Retired Members and $50 for all others. 
Donations under 421 are those that are handled though the web site, and are made via credit card</t>
        </r>
        <r>
          <rPr>
            <sz val="9"/>
            <color indexed="81"/>
            <rFont val="Tahoma"/>
            <family val="2"/>
          </rPr>
          <t xml:space="preserve">
</t>
        </r>
      </text>
    </comment>
    <comment ref="C19" authorId="0" shapeId="0" xr:uid="{00000000-0006-0000-0000-00000A000000}">
      <text>
        <r>
          <rPr>
            <sz val="8"/>
            <color indexed="81"/>
            <rFont val="Tahoma"/>
            <family val="2"/>
          </rPr>
          <t>This budget line tabulates contributions received from the CURRENT Supreme Council (SC), District Councilors (DC), Professional Representatives (PR), and Order of Altotus (OA), all of whom are Professional Brothers.</t>
        </r>
        <r>
          <rPr>
            <b/>
            <sz val="9"/>
            <color indexed="81"/>
            <rFont val="Tahoma"/>
            <family val="2"/>
          </rPr>
          <t xml:space="preserve">  </t>
        </r>
        <r>
          <rPr>
            <sz val="9"/>
            <color indexed="81"/>
            <rFont val="Tahoma"/>
            <family val="2"/>
          </rPr>
          <t xml:space="preserve">
</t>
        </r>
        <r>
          <rPr>
            <sz val="8"/>
            <color indexed="81"/>
            <rFont val="Tahoma"/>
            <family val="2"/>
          </rPr>
          <t>This line includes GIK from other members as well.</t>
        </r>
        <r>
          <rPr>
            <sz val="9"/>
            <color indexed="81"/>
            <rFont val="Tahoma"/>
            <family val="2"/>
          </rPr>
          <t xml:space="preserve">
</t>
        </r>
      </text>
    </comment>
    <comment ref="C20" authorId="0" shapeId="0" xr:uid="{00000000-0006-0000-0000-00000B000000}">
      <text>
        <r>
          <rPr>
            <sz val="8"/>
            <color indexed="81"/>
            <rFont val="Tahoma"/>
            <family val="2"/>
          </rPr>
          <t xml:space="preserve">Donations given specifically to the Reserve Fund.  *Note: These are not available for the General Fund, but they are deposited into the General Fund and then transferred into the Reserve Fund in the following year.
</t>
        </r>
        <r>
          <rPr>
            <sz val="9"/>
            <color indexed="81"/>
            <rFont val="Tahoma"/>
            <family val="2"/>
          </rPr>
          <t xml:space="preserve">
</t>
        </r>
        <r>
          <rPr>
            <sz val="8"/>
            <color indexed="81"/>
            <rFont val="Tahoma"/>
            <family val="2"/>
          </rPr>
          <t xml:space="preserve">Both mail reply and website donation forms specifically alllow a contribution 
to the Reserve Fund, and many donations include both components. </t>
        </r>
        <r>
          <rPr>
            <sz val="9"/>
            <color indexed="81"/>
            <rFont val="Tahoma"/>
            <family val="2"/>
          </rPr>
          <t xml:space="preserve">
</t>
        </r>
      </text>
    </comment>
    <comment ref="H20" authorId="0" shapeId="0" xr:uid="{7183474E-4819-4122-833A-3B815592CEFF}">
      <text>
        <r>
          <rPr>
            <sz val="9"/>
            <color indexed="81"/>
            <rFont val="Tahoma"/>
            <family val="2"/>
          </rPr>
          <t xml:space="preserve">Rolling three year average used for this number
</t>
        </r>
      </text>
    </comment>
    <comment ref="C21" authorId="1" shapeId="0" xr:uid="{00000000-0006-0000-0000-00000C000000}">
      <text>
        <r>
          <rPr>
            <sz val="8"/>
            <color indexed="81"/>
            <rFont val="Tahoma"/>
            <family val="2"/>
          </rPr>
          <t>This sum varies with the success of the annual solicitation, and other contributions from professional members</t>
        </r>
        <r>
          <rPr>
            <sz val="9"/>
            <color indexed="81"/>
            <rFont val="Tahoma"/>
            <family val="2"/>
          </rPr>
          <t xml:space="preserve">
</t>
        </r>
      </text>
    </comment>
    <comment ref="C24" authorId="0" shapeId="0" xr:uid="{00000000-0006-0000-0000-00000D000000}">
      <text>
        <r>
          <rPr>
            <sz val="8"/>
            <color indexed="81"/>
            <rFont val="Tahoma"/>
            <family val="2"/>
          </rPr>
          <t>This budget category includes dividends and interest on locally held, day-to-day accounts, not long term investments.  The amount would normally be small (such as interest on a checking account).</t>
        </r>
        <r>
          <rPr>
            <sz val="9"/>
            <color indexed="81"/>
            <rFont val="Tahoma"/>
            <family val="2"/>
          </rPr>
          <t xml:space="preserve">
</t>
        </r>
      </text>
    </comment>
    <comment ref="C25" authorId="1" shapeId="0" xr:uid="{00000000-0006-0000-0000-00000E000000}">
      <text>
        <r>
          <rPr>
            <sz val="8"/>
            <color indexed="81"/>
            <rFont val="Tahoma"/>
            <family val="2"/>
          </rPr>
          <t>Sales income can come from jewelry sales, fraternity merchandise, or from the sale of NO equipment such as computers</t>
        </r>
        <r>
          <rPr>
            <sz val="9"/>
            <color indexed="81"/>
            <rFont val="Tahoma"/>
            <family val="2"/>
          </rPr>
          <t xml:space="preserve">
</t>
        </r>
      </text>
    </comment>
    <comment ref="C26" authorId="1" shapeId="0" xr:uid="{00000000-0006-0000-0000-00000F000000}">
      <text>
        <r>
          <rPr>
            <sz val="8"/>
            <color indexed="81"/>
            <rFont val="Tahoma"/>
            <family val="2"/>
          </rPr>
          <t>The Fraternity National Office staff performs clerical work for the Foundation for which a reimbursement is received</t>
        </r>
        <r>
          <rPr>
            <sz val="9"/>
            <color indexed="81"/>
            <rFont val="Tahoma"/>
            <family val="2"/>
          </rPr>
          <t xml:space="preserve">
</t>
        </r>
      </text>
    </comment>
    <comment ref="H26" authorId="0" shapeId="0" xr:uid="{26A7C183-1975-401D-A6E6-3CBC05974020}">
      <text>
        <r>
          <rPr>
            <sz val="9"/>
            <color indexed="81"/>
            <rFont val="Tahoma"/>
            <family val="2"/>
          </rPr>
          <t xml:space="preserve">Includes staff time expenses.  and pass through expenses for 990.  Compilation is billed directly to Foundation.
$11,023 for 2020 expenses
$7,720 for 2019 expenses
$4,497 for 2018 expenses
</t>
        </r>
      </text>
    </comment>
    <comment ref="C27" authorId="1" shapeId="0" xr:uid="{00000000-0006-0000-0000-000010000000}">
      <text>
        <r>
          <rPr>
            <sz val="8"/>
            <color indexed="81"/>
            <rFont val="Tahoma"/>
            <family val="2"/>
          </rPr>
          <t xml:space="preserve">Conclave receipts can include registration fees for both members and guests, and for Banquet tickets, as examples
</t>
        </r>
      </text>
    </comment>
    <comment ref="F27" authorId="0" shapeId="0" xr:uid="{3D3CF234-F364-4575-9675-4E02F7EC2ADC}">
      <text>
        <r>
          <rPr>
            <sz val="9"/>
            <color indexed="81"/>
            <rFont val="Tahoma"/>
            <family val="2"/>
          </rPr>
          <t>Includes $3,000 donation from GEICO for one event per calendar year.</t>
        </r>
      </text>
    </comment>
    <comment ref="C28" authorId="1" shapeId="0" xr:uid="{00000000-0006-0000-0000-000011000000}">
      <text>
        <r>
          <rPr>
            <sz val="8"/>
            <color indexed="81"/>
            <rFont val="Tahoma"/>
            <family val="2"/>
          </rPr>
          <t>These funds include bequests or memorial requests</t>
        </r>
        <r>
          <rPr>
            <sz val="9"/>
            <color indexed="81"/>
            <rFont val="Tahoma"/>
            <family val="2"/>
          </rPr>
          <t xml:space="preserve">
</t>
        </r>
      </text>
    </comment>
    <comment ref="G28" authorId="0" shapeId="0" xr:uid="{274AE356-5611-48F7-95C8-5C85BBCFCE45}">
      <text>
        <r>
          <rPr>
            <sz val="9"/>
            <color indexed="81"/>
            <rFont val="Tahoma"/>
            <family val="2"/>
          </rPr>
          <t>$23,761.75 from State of Texas (Beta Theta unclaimed funds)</t>
        </r>
      </text>
    </comment>
    <comment ref="C29" authorId="1" shapeId="0" xr:uid="{00000000-0006-0000-0000-000012000000}">
      <text>
        <r>
          <rPr>
            <sz val="8"/>
            <color indexed="81"/>
            <rFont val="Tahoma"/>
            <family val="2"/>
          </rPr>
          <t xml:space="preserve">The partnership with GEICO means that the fraternity gets a small amount with each request for an insurance quote </t>
        </r>
        <r>
          <rPr>
            <sz val="9"/>
            <color indexed="81"/>
            <rFont val="Tahoma"/>
            <family val="2"/>
          </rPr>
          <t xml:space="preserve">
</t>
        </r>
      </text>
    </comment>
    <comment ref="F29" authorId="0" shapeId="0" xr:uid="{EDEBD9A5-565B-4C09-8D59-B993B6A25440}">
      <text>
        <r>
          <rPr>
            <sz val="9"/>
            <color indexed="81"/>
            <rFont val="Tahoma"/>
            <family val="2"/>
          </rPr>
          <t xml:space="preserve">Note: Does not include $3,000 contribution for Conclave.  That falls under Budget Line 434.
</t>
        </r>
      </text>
    </comment>
    <comment ref="H29" authorId="0" shapeId="0" xr:uid="{B35FD9D2-4991-4808-983D-90871B72F728}">
      <text>
        <r>
          <rPr>
            <sz val="9"/>
            <color indexed="81"/>
            <rFont val="Tahoma"/>
            <family val="2"/>
          </rPr>
          <t>Note: New contract.   Fixed $21,000 per year.</t>
        </r>
      </text>
    </comment>
    <comment ref="C30" authorId="1" shapeId="0" xr:uid="{00000000-0006-0000-0000-000013000000}">
      <text>
        <r>
          <rPr>
            <sz val="8"/>
            <color indexed="81"/>
            <rFont val="Tahoma"/>
            <family val="2"/>
          </rPr>
          <t>Amazon has a program called "Smiles" through which a portion of purchases are sent to a non-profit such as the fraternity</t>
        </r>
        <r>
          <rPr>
            <sz val="9"/>
            <color indexed="81"/>
            <rFont val="Tahoma"/>
            <family val="2"/>
          </rPr>
          <t xml:space="preserve">
</t>
        </r>
      </text>
    </comment>
    <comment ref="C31" authorId="1" shapeId="0" xr:uid="{00000000-0006-0000-0000-000014000000}">
      <text>
        <r>
          <rPr>
            <sz val="8"/>
            <color indexed="81"/>
            <rFont val="Tahoma"/>
            <family val="2"/>
          </rPr>
          <t xml:space="preserve">Credit card points can be donated to the fraternity by anybody, and these are translated into cash income
</t>
        </r>
      </text>
    </comment>
    <comment ref="C32" authorId="0" shapeId="0" xr:uid="{00000000-0006-0000-0000-000015000000}">
      <text>
        <r>
          <rPr>
            <sz val="8"/>
            <color indexed="81"/>
            <rFont val="Tahoma"/>
            <family val="2"/>
          </rPr>
          <t>As per the Constitution and Bylaws, the Fraternity has funds set aside for loans to Chapter Housing Corporations for repairs, improvements, etc.  These Loans are repaid with interest.  The interest generated from these loans (if any are outstanding) is accounted for in this line.</t>
        </r>
      </text>
    </comment>
    <comment ref="C34" authorId="0" shapeId="0" xr:uid="{47E047C5-29B5-4B6F-B102-22D9517E09E4}">
      <text>
        <r>
          <rPr>
            <sz val="9"/>
            <color indexed="81"/>
            <rFont val="Tahoma"/>
            <family val="2"/>
          </rPr>
          <t xml:space="preserve">An annual donation from Dow is intended to cover expenses of the SE District Conclave.  Not included in General Fund income calculation.
Expenses for the SE District Conclave are found in Line 5481.
</t>
        </r>
      </text>
    </comment>
    <comment ref="C35" authorId="0" shapeId="0" xr:uid="{9D624B74-4BB3-409D-AF62-F6E7A9233CBE}">
      <text>
        <r>
          <rPr>
            <sz val="9"/>
            <color indexed="81"/>
            <rFont val="Tahoma"/>
            <family val="2"/>
          </rPr>
          <t xml:space="preserve">An annual donation from Dow is intended to cover expenses of the PC District Conclave.  Not included in General Fund income calculation.
Expenses for the PC District Conclave are found in Line 5482.
</t>
        </r>
      </text>
    </comment>
    <comment ref="C36" authorId="1" shapeId="0" xr:uid="{00000000-0006-0000-0000-000017000000}">
      <text>
        <r>
          <rPr>
            <sz val="8"/>
            <color indexed="81"/>
            <rFont val="Tahoma"/>
            <family val="2"/>
          </rPr>
          <t>An annual donation from Oliver is intended to cover expenses of the GP District Conclave.  Not included in General Fund income calculation.
Expenses for the GP District Conclave are found in Line 5483.</t>
        </r>
        <r>
          <rPr>
            <sz val="9"/>
            <color indexed="81"/>
            <rFont val="Tahoma"/>
            <family val="2"/>
          </rPr>
          <t xml:space="preserve">
</t>
        </r>
      </text>
    </comment>
    <comment ref="C37" authorId="1" shapeId="0" xr:uid="{00000000-0006-0000-0000-000019000000}">
      <text>
        <r>
          <rPr>
            <sz val="8"/>
            <color indexed="81"/>
            <rFont val="Tahoma"/>
            <family val="2"/>
          </rPr>
          <t>Automatic sum of other income sources
Does not include District Conclave donations.</t>
        </r>
        <r>
          <rPr>
            <sz val="9"/>
            <color indexed="81"/>
            <rFont val="Tahoma"/>
            <family val="2"/>
          </rPr>
          <t xml:space="preserve">
</t>
        </r>
      </text>
    </comment>
    <comment ref="C41" authorId="1" shapeId="0" xr:uid="{00000000-0006-0000-0000-00001A000000}">
      <text>
        <r>
          <rPr>
            <sz val="8"/>
            <color indexed="81"/>
            <rFont val="Tahoma"/>
            <family val="2"/>
          </rPr>
          <t>All Member Services are performed by National Office staff.</t>
        </r>
        <r>
          <rPr>
            <sz val="9"/>
            <color indexed="81"/>
            <rFont val="Tahoma"/>
            <family val="2"/>
          </rPr>
          <t xml:space="preserve">
</t>
        </r>
      </text>
    </comment>
    <comment ref="C42" authorId="0" shapeId="0" xr:uid="{00000000-0006-0000-0000-00001B000000}">
      <text>
        <r>
          <rPr>
            <sz val="8"/>
            <color indexed="81"/>
            <rFont val="Tahoma"/>
            <family val="2"/>
          </rPr>
          <t>The National Office has a staff of full-time employees and several part-time employees.  The Grand Recorder (GR), Assistant Grand Recorder (AGR), and the Grand Editor (GE) are off-site individuals who are paid a stipend (see budget lines 513 and 5432) 
The National Office full time and part time employes in Line 512 are W2 employees and the Fraternity is responsible for paying the FICA and unemployment taxes, which are shown in Line 515.</t>
        </r>
        <r>
          <rPr>
            <sz val="9"/>
            <color indexed="81"/>
            <rFont val="Tahoma"/>
            <family val="2"/>
          </rPr>
          <t xml:space="preserve">
</t>
        </r>
        <r>
          <rPr>
            <sz val="8"/>
            <color indexed="81"/>
            <rFont val="Tahoma"/>
            <family val="2"/>
          </rPr>
          <t xml:space="preserve">
The National Office full time and part time employees also qualify for a 3% match to a simple IRA from the Fraternity in Line 514.</t>
        </r>
      </text>
    </comment>
    <comment ref="C43" authorId="0" shapeId="0" xr:uid="{2B5B4A16-1D6A-4E42-B847-1F7D193F2B41}">
      <text>
        <r>
          <rPr>
            <sz val="8"/>
            <color indexed="81"/>
            <rFont val="Tahoma"/>
            <family val="2"/>
          </rPr>
          <t>The National Office sometimes hires consultants to help with specific issues or projects.  These employees are 1099 employees and as such, the consultants, (not the Fraternity) are responsible to pay FICA and Unemployment taxes.</t>
        </r>
        <r>
          <rPr>
            <sz val="9"/>
            <color indexed="81"/>
            <rFont val="Tahoma"/>
            <family val="2"/>
          </rPr>
          <t xml:space="preserve">
</t>
        </r>
      </text>
    </comment>
    <comment ref="C44" authorId="0" shapeId="0" xr:uid="{00000000-0006-0000-0000-00001C000000}">
      <text>
        <r>
          <rPr>
            <sz val="8"/>
            <color indexed="81"/>
            <rFont val="Tahoma"/>
            <family val="2"/>
          </rPr>
          <t xml:space="preserve">This is the stipend paid to the Grand Recorder.  The Grand Recorder is a 1099 Employee so no payroll taxes or FICA is withheld.  </t>
        </r>
        <r>
          <rPr>
            <sz val="9"/>
            <color indexed="81"/>
            <rFont val="Tahoma"/>
            <family val="2"/>
          </rPr>
          <t xml:space="preserve">
</t>
        </r>
      </text>
    </comment>
    <comment ref="C45" authorId="0" shapeId="0" xr:uid="{00000000-0006-0000-0000-00001D000000}">
      <text>
        <r>
          <rPr>
            <sz val="8"/>
            <color indexed="81"/>
            <rFont val="Tahoma"/>
            <family val="2"/>
          </rPr>
          <t xml:space="preserve">This is the stipend paid to the Assistant Grand Recorder.  The Assistant Grand Recorder is a 1099 Employee so no payroll taxes or FICA is withheld. </t>
        </r>
        <r>
          <rPr>
            <sz val="9"/>
            <color indexed="81"/>
            <rFont val="Tahoma"/>
            <family val="2"/>
          </rPr>
          <t xml:space="preserve">
</t>
        </r>
      </text>
    </comment>
    <comment ref="C46" authorId="0" shapeId="0" xr:uid="{00000000-0006-0000-0000-00001E000000}">
      <text>
        <r>
          <rPr>
            <sz val="8"/>
            <color indexed="81"/>
            <rFont val="Tahoma"/>
            <family val="2"/>
          </rPr>
          <t>Contributions to employee IRA, per employment offer.  Only W2 Employees can participate in the IRA contribiution matching.</t>
        </r>
        <r>
          <rPr>
            <sz val="9"/>
            <color indexed="81"/>
            <rFont val="Tahoma"/>
            <family val="2"/>
          </rPr>
          <t xml:space="preserve">
</t>
        </r>
      </text>
    </comment>
    <comment ref="H46" authorId="0" shapeId="0" xr:uid="{64D36420-9E18-45AF-BAAB-01CABB285A20}">
      <text>
        <r>
          <rPr>
            <sz val="9"/>
            <color indexed="81"/>
            <rFont val="Tahoma"/>
            <family val="2"/>
          </rPr>
          <t xml:space="preserve">The Fraternity offers a 3% Match to an IRA for W-2 Employees.  This number assumes that all eligible employees will take advantage of this benefit.
</t>
        </r>
      </text>
    </comment>
    <comment ref="C47" authorId="0" shapeId="0" xr:uid="{00000000-0006-0000-0000-00001F000000}">
      <text>
        <r>
          <rPr>
            <sz val="8"/>
            <color indexed="81"/>
            <rFont val="Tahoma"/>
            <family val="2"/>
          </rPr>
          <t>Also known as payroll taxes.  FICA = Federal Insurance Contributions Act which is Social Security and Medicare withholdings.  Indiana Unemployment tax also falls under this line.  This must be withheld for all W2 employees at rates specified by Federal and State government.</t>
        </r>
        <r>
          <rPr>
            <sz val="9"/>
            <color indexed="81"/>
            <rFont val="Tahoma"/>
            <family val="2"/>
          </rPr>
          <t xml:space="preserve">
</t>
        </r>
      </text>
    </comment>
    <comment ref="H47" authorId="0" shapeId="0" xr:uid="{8E8F914D-E032-4A37-99D0-69C760B412DB}">
      <text>
        <r>
          <rPr>
            <sz val="9"/>
            <color indexed="81"/>
            <rFont val="Tahoma"/>
            <family val="2"/>
          </rPr>
          <t xml:space="preserve">Includes:
6.20% Social Security
1.45% Medicare
5.10% State Unemployment Tax (on first $9,500 of pay)
12.75% Total on all W-2 Employees
</t>
        </r>
      </text>
    </comment>
    <comment ref="C48" authorId="1" shapeId="0" xr:uid="{00000000-0006-0000-0000-000020000000}">
      <text>
        <r>
          <rPr>
            <sz val="8"/>
            <color indexed="81"/>
            <rFont val="Tahoma"/>
            <family val="2"/>
          </rPr>
          <t>Automatic total of member services budget lines above</t>
        </r>
        <r>
          <rPr>
            <sz val="9"/>
            <color indexed="81"/>
            <rFont val="Tahoma"/>
            <family val="2"/>
          </rPr>
          <t xml:space="preserve">
</t>
        </r>
      </text>
    </comment>
    <comment ref="C51" authorId="0" shapeId="0" xr:uid="{551AD97D-4E0A-40CC-9D37-C739E5E71DED}">
      <text>
        <r>
          <rPr>
            <sz val="9"/>
            <color indexed="81"/>
            <rFont val="Tahoma"/>
            <family val="2"/>
          </rPr>
          <t xml:space="preserve">Interest Expense for Sharp Copier
</t>
        </r>
      </text>
    </comment>
    <comment ref="C52" authorId="1" shapeId="0" xr:uid="{00000000-0006-0000-0000-000021000000}">
      <text>
        <r>
          <rPr>
            <sz val="8"/>
            <color indexed="81"/>
            <rFont val="Tahoma"/>
            <family val="2"/>
          </rPr>
          <t>Professional Services from Accountants (mAccounting), Auditors (Beckman, Cox and Goss), Employment Law Firm (Lunt Group), IT Services (ByteCafe), etc.</t>
        </r>
        <r>
          <rPr>
            <sz val="9"/>
            <color indexed="81"/>
            <rFont val="Tahoma"/>
            <family val="2"/>
          </rPr>
          <t xml:space="preserve">
</t>
        </r>
      </text>
    </comment>
    <comment ref="E52" authorId="0" shapeId="0" xr:uid="{DF950D99-532F-4521-A3FA-0AF4946502AD}">
      <text>
        <r>
          <rPr>
            <sz val="9"/>
            <color indexed="81"/>
            <rFont val="Tahoma"/>
            <family val="2"/>
          </rPr>
          <t xml:space="preserve">Includes:
$23,463 for Charles River Associates
$13,000 for VonLehman 
</t>
        </r>
      </text>
    </comment>
    <comment ref="H52" authorId="0" shapeId="0" xr:uid="{24077E98-30DD-4D82-B8EB-E1B7F7C95639}">
      <text>
        <r>
          <rPr>
            <sz val="9"/>
            <color indexed="81"/>
            <rFont val="Tahoma"/>
            <family val="2"/>
          </rPr>
          <t>Includes $23,000 for mAccounting
$5358 for Byte Café
$5000 for Audit / 990
$200 for Lunt Group
Also includes $9,000 of pass through expenses for Foundation.</t>
        </r>
      </text>
    </comment>
    <comment ref="C53" authorId="1" shapeId="0" xr:uid="{00000000-0006-0000-0000-000022000000}">
      <text>
        <r>
          <rPr>
            <sz val="8"/>
            <color indexed="81"/>
            <rFont val="Tahoma"/>
            <family val="2"/>
          </rPr>
          <t>The Fraternity carries multiple insurance policies.  Coverage includes:
-General Liability (GL)
-Directors and Officers (D&amp;O) Insurance
-Property Insurance for National Office 
    -Includes building and contents
-Workman's Compensation</t>
        </r>
        <r>
          <rPr>
            <sz val="9"/>
            <color indexed="81"/>
            <rFont val="Tahoma"/>
            <family val="2"/>
          </rPr>
          <t xml:space="preserve">
</t>
        </r>
      </text>
    </comment>
    <comment ref="G53" authorId="0" shapeId="0" xr:uid="{6E4C20F3-C6DE-4495-9BA6-E9E552318614}">
      <text>
        <r>
          <rPr>
            <sz val="9"/>
            <color indexed="81"/>
            <rFont val="Tahoma"/>
            <charset val="1"/>
          </rPr>
          <t xml:space="preserve">$2,849 Directors and Officers
$431 Workman's Compensation
$1,344 Business Auto
$5,167 Building / Property
$120,000 General Liability
$3,000 Surplus Lines
$20,000 Fees in Lieu of Commission
</t>
        </r>
      </text>
    </comment>
    <comment ref="H53" authorId="0" shapeId="0" xr:uid="{7B6A3350-066A-4F93-A083-0C0BC1F74599}">
      <text>
        <r>
          <rPr>
            <sz val="9"/>
            <color indexed="81"/>
            <rFont val="Tahoma"/>
            <family val="2"/>
          </rPr>
          <t>$2,849 Directors and Officers
$431 Workman's Compensation
$1,519 Business Auto
$5,781 Building / Property
$120,000 General Liability
$3,000 Surplus Lines
$20,000 Fees in Lieu of Commission</t>
        </r>
      </text>
    </comment>
    <comment ref="C54" authorId="0" shapeId="0" xr:uid="{F36008BE-6389-4F91-BA85-5B07043CC504}">
      <text>
        <r>
          <rPr>
            <sz val="8"/>
            <color indexed="81"/>
            <rFont val="Tahoma"/>
            <family val="2"/>
          </rPr>
          <t xml:space="preserve">In our current office building, the Association fee covers Gas, Water, and Sewer.  We are responsible for the electric bill.
</t>
        </r>
      </text>
    </comment>
    <comment ref="C55" authorId="1" shapeId="0" xr:uid="{00000000-0006-0000-0000-000023000000}">
      <text>
        <r>
          <rPr>
            <sz val="8"/>
            <color indexed="81"/>
            <rFont val="Tahoma"/>
            <family val="2"/>
          </rPr>
          <t>Monthly electricity charge</t>
        </r>
        <r>
          <rPr>
            <sz val="9"/>
            <color indexed="81"/>
            <rFont val="Tahoma"/>
            <family val="2"/>
          </rPr>
          <t xml:space="preserve">
</t>
        </r>
      </text>
    </comment>
    <comment ref="C56" authorId="1" shapeId="0" xr:uid="{00000000-0006-0000-0000-000024000000}">
      <text>
        <r>
          <rPr>
            <sz val="8"/>
            <color indexed="81"/>
            <rFont val="Tahoma"/>
            <family val="2"/>
          </rPr>
          <t>Charged by the Association that maintains the property grounds.  There is a monthly fee and occasionally special assessments.  *Note: the Association Fee includes Gas, Water, and Sewer.</t>
        </r>
        <r>
          <rPr>
            <sz val="9"/>
            <color indexed="81"/>
            <rFont val="Tahoma"/>
            <family val="2"/>
          </rPr>
          <t xml:space="preserve">
</t>
        </r>
      </text>
    </comment>
    <comment ref="H56" authorId="0" shapeId="0" xr:uid="{738E24A6-6384-46EF-9983-6F1C27347031}">
      <text>
        <r>
          <rPr>
            <sz val="9"/>
            <color indexed="81"/>
            <rFont val="Tahoma"/>
            <family val="2"/>
          </rPr>
          <t>$176 monthly fee.  No Special Assessments in 2020 to our knowledge</t>
        </r>
        <r>
          <rPr>
            <sz val="9"/>
            <color indexed="81"/>
            <rFont val="Tahoma"/>
            <family val="2"/>
          </rPr>
          <t xml:space="preserve">
</t>
        </r>
      </text>
    </comment>
    <comment ref="C57" authorId="1" shapeId="0" xr:uid="{00000000-0006-0000-0000-000026000000}">
      <text>
        <r>
          <rPr>
            <sz val="8"/>
            <color indexed="81"/>
            <rFont val="Tahoma"/>
            <family val="2"/>
          </rPr>
          <t>Usual assortment of office supplies and breakroom supplies (includes coffee, water, etc.).  Postage and packages accounted for on Lines 530 and 531.</t>
        </r>
        <r>
          <rPr>
            <sz val="9"/>
            <color indexed="81"/>
            <rFont val="Tahoma"/>
            <family val="2"/>
          </rPr>
          <t xml:space="preserve">
</t>
        </r>
      </text>
    </comment>
    <comment ref="G57" authorId="0" shapeId="0" xr:uid="{E1104A9D-67A9-4961-83B9-E0AE3A52C723}">
      <text>
        <r>
          <rPr>
            <sz val="9"/>
            <color indexed="81"/>
            <rFont val="Tahoma"/>
            <family val="2"/>
          </rPr>
          <t>$1,500 to Goose Creek</t>
        </r>
        <r>
          <rPr>
            <b/>
            <sz val="9"/>
            <color indexed="81"/>
            <rFont val="Tahoma"/>
            <charset val="1"/>
          </rPr>
          <t xml:space="preserve">
</t>
        </r>
      </text>
    </comment>
    <comment ref="C58" authorId="1" shapeId="0" xr:uid="{00000000-0006-0000-0000-000027000000}">
      <text>
        <r>
          <rPr>
            <sz val="8"/>
            <color indexed="81"/>
            <rFont val="Tahoma"/>
            <family val="2"/>
          </rPr>
          <t>Maintenance and repairs to the owned office suite</t>
        </r>
        <r>
          <rPr>
            <sz val="9"/>
            <color indexed="81"/>
            <rFont val="Tahoma"/>
            <family val="2"/>
          </rPr>
          <t xml:space="preserve">
</t>
        </r>
      </text>
    </comment>
    <comment ref="C59" authorId="1" shapeId="0" xr:uid="{00000000-0006-0000-0000-000028000000}">
      <text>
        <r>
          <rPr>
            <sz val="8"/>
            <color indexed="81"/>
            <rFont val="Tahoma"/>
            <family val="2"/>
          </rPr>
          <t>Some NO equipment (printer/copier) is leased.  All of the compiuters are owned outright, but may need repairs</t>
        </r>
        <r>
          <rPr>
            <sz val="9"/>
            <color indexed="81"/>
            <rFont val="Tahoma"/>
            <family val="2"/>
          </rPr>
          <t xml:space="preserve">
</t>
        </r>
      </text>
    </comment>
    <comment ref="C60" authorId="1" shapeId="0" xr:uid="{00000000-0006-0000-0000-000029000000}">
      <text>
        <r>
          <rPr>
            <sz val="8"/>
            <color indexed="81"/>
            <rFont val="Tahoma"/>
            <family val="2"/>
          </rPr>
          <t xml:space="preserve">Almost all USPS expenses are charged to the NO credit card
</t>
        </r>
      </text>
    </comment>
    <comment ref="C61" authorId="1" shapeId="0" xr:uid="{00000000-0006-0000-0000-00002A000000}">
      <text>
        <r>
          <rPr>
            <sz val="8"/>
            <color indexed="81"/>
            <rFont val="Tahoma"/>
            <family val="2"/>
          </rPr>
          <t>These costs are for larger pacakges that do not go out in USPS</t>
        </r>
        <r>
          <rPr>
            <sz val="9"/>
            <color indexed="81"/>
            <rFont val="Tahoma"/>
            <family val="2"/>
          </rPr>
          <t xml:space="preserve">
</t>
        </r>
      </text>
    </comment>
    <comment ref="C62" authorId="1" shapeId="0" xr:uid="{00000000-0006-0000-0000-00002B000000}">
      <text>
        <r>
          <rPr>
            <sz val="8"/>
            <color indexed="81"/>
            <rFont val="Tahoma"/>
            <family val="2"/>
          </rPr>
          <t>Blackbaud, Formsite and EMMA</t>
        </r>
        <r>
          <rPr>
            <sz val="9"/>
            <color indexed="81"/>
            <rFont val="Tahoma"/>
            <family val="2"/>
          </rPr>
          <t xml:space="preserve">
</t>
        </r>
      </text>
    </comment>
    <comment ref="G62" authorId="0" shapeId="0" xr:uid="{67B5DF8B-DCEB-44C2-9BF9-0819B67880C9}">
      <text>
        <r>
          <rPr>
            <sz val="9"/>
            <color indexed="81"/>
            <rFont val="Tahoma"/>
            <family val="2"/>
          </rPr>
          <t>$6,500 Omatic Software</t>
        </r>
      </text>
    </comment>
    <comment ref="H62" authorId="0" shapeId="0" xr:uid="{4EF37112-EEF3-499A-A70E-DD44B11460DE}">
      <text>
        <r>
          <rPr>
            <sz val="9"/>
            <color indexed="81"/>
            <rFont val="Tahoma"/>
            <family val="2"/>
          </rPr>
          <t>$6,500 Omatic software
$1,788 EMMA Software</t>
        </r>
      </text>
    </comment>
    <comment ref="C63" authorId="1" shapeId="0" xr:uid="{00000000-0006-0000-0000-00002C000000}">
      <text>
        <r>
          <rPr>
            <sz val="8"/>
            <color indexed="81"/>
            <rFont val="Tahoma"/>
            <family val="2"/>
          </rPr>
          <t>Annual cost for Net Communities, Raiser's Edge, Quckbooks, and Microsoft Office licenses and any purchased software</t>
        </r>
        <r>
          <rPr>
            <sz val="9"/>
            <color indexed="81"/>
            <rFont val="Tahoma"/>
            <family val="2"/>
          </rPr>
          <t xml:space="preserve">
</t>
        </r>
      </text>
    </comment>
    <comment ref="G63" authorId="0" shapeId="0" xr:uid="{661DDA87-C5E6-4C46-88E4-931CB6034E2D}">
      <text>
        <r>
          <rPr>
            <sz val="9"/>
            <color indexed="81"/>
            <rFont val="Tahoma"/>
            <family val="2"/>
          </rPr>
          <t xml:space="preserve">$4,403 BBNC Maintenance
$4,837 RE Mainentance
</t>
        </r>
      </text>
    </comment>
    <comment ref="H63" authorId="0" shapeId="0" xr:uid="{0132C71F-44BF-48A4-8374-684FFA38F0ED}">
      <text>
        <r>
          <rPr>
            <sz val="9"/>
            <color indexed="81"/>
            <rFont val="Tahoma"/>
            <family val="2"/>
          </rPr>
          <t>$4.410 BBNC Maintenance
$4,840 RE Maintenance
Prices per year in a 3 year contract</t>
        </r>
      </text>
    </comment>
    <comment ref="C64" authorId="1" shapeId="0" xr:uid="{00000000-0006-0000-0000-00002E000000}">
      <text>
        <r>
          <rPr>
            <sz val="8"/>
            <color indexed="81"/>
            <rFont val="Tahoma"/>
            <family val="2"/>
          </rPr>
          <t>Fee for hosting the Fraternity webpage</t>
        </r>
        <r>
          <rPr>
            <sz val="9"/>
            <color indexed="81"/>
            <rFont val="Tahoma"/>
            <family val="2"/>
          </rPr>
          <t xml:space="preserve">
</t>
        </r>
      </text>
    </comment>
    <comment ref="G64" authorId="0" shapeId="0" xr:uid="{D8387DE7-2EDA-4FEF-8681-DB88E769989D}">
      <text>
        <r>
          <rPr>
            <sz val="9"/>
            <color indexed="81"/>
            <rFont val="Tahoma"/>
            <family val="2"/>
          </rPr>
          <t xml:space="preserve">$2,473 BBNC e-mail Service
$5,659 Weboage Hosting
$3,234 RE Hosting GM (promo rate)
</t>
        </r>
      </text>
    </comment>
    <comment ref="H64" authorId="0" shapeId="0" xr:uid="{4D15AD5C-C104-431D-89BF-81EC3DA3F594}">
      <text>
        <r>
          <rPr>
            <sz val="9"/>
            <color indexed="81"/>
            <rFont val="Tahoma"/>
            <family val="2"/>
          </rPr>
          <t>$5,660 Weboage Hosting
$3,240 RE Hosting 
Prices per year for a 3 year contract</t>
        </r>
      </text>
    </comment>
    <comment ref="C65" authorId="1" shapeId="0" xr:uid="{00000000-0006-0000-0000-00002F000000}">
      <text>
        <r>
          <rPr>
            <sz val="8"/>
            <color indexed="81"/>
            <rFont val="Tahoma"/>
            <family val="2"/>
          </rPr>
          <t>Training expenses for NO staff and others, such as for Raiser's Edge software</t>
        </r>
        <r>
          <rPr>
            <sz val="9"/>
            <color indexed="81"/>
            <rFont val="Tahoma"/>
            <family val="2"/>
          </rPr>
          <t xml:space="preserve">
</t>
        </r>
      </text>
    </comment>
    <comment ref="G65" authorId="0" shapeId="0" xr:uid="{B3AEA1F4-7DFF-4525-B2B3-FDAAA52E4A16}">
      <text>
        <r>
          <rPr>
            <sz val="9"/>
            <color indexed="81"/>
            <rFont val="Tahoma"/>
            <family val="2"/>
          </rPr>
          <t xml:space="preserve">$2,438 for unlimited BBNC / RE Training. </t>
        </r>
        <r>
          <rPr>
            <b/>
            <sz val="9"/>
            <color indexed="81"/>
            <rFont val="Tahoma"/>
            <charset val="1"/>
          </rPr>
          <t xml:space="preserve"> 
</t>
        </r>
        <r>
          <rPr>
            <sz val="9"/>
            <color indexed="81"/>
            <rFont val="Tahoma"/>
            <family val="2"/>
          </rPr>
          <t>$1,883 for PFA Conference</t>
        </r>
      </text>
    </comment>
    <comment ref="C66" authorId="1" shapeId="0" xr:uid="{00000000-0006-0000-0000-000030000000}">
      <text>
        <r>
          <rPr>
            <sz val="8"/>
            <color indexed="81"/>
            <rFont val="Tahoma"/>
            <family val="2"/>
          </rPr>
          <t>Bank fees associated with each credit card, check, and ACH transaction</t>
        </r>
        <r>
          <rPr>
            <sz val="9"/>
            <color indexed="81"/>
            <rFont val="Tahoma"/>
            <family val="2"/>
          </rPr>
          <t xml:space="preserve">
</t>
        </r>
      </text>
    </comment>
    <comment ref="C67" authorId="0" shapeId="0" xr:uid="{A54216EB-E30B-45F8-A473-5390463589AE}">
      <text>
        <r>
          <rPr>
            <sz val="9"/>
            <color indexed="81"/>
            <rFont val="Tahoma"/>
            <family val="2"/>
          </rPr>
          <t xml:space="preserve">Savings for capital expenditures.  Primarily website upgrades.
</t>
        </r>
      </text>
    </comment>
    <comment ref="C68" authorId="0" shapeId="0" xr:uid="{00000000-0006-0000-0000-000031000000}">
      <text>
        <r>
          <rPr>
            <sz val="8"/>
            <color indexed="81"/>
            <rFont val="Tahoma"/>
            <family val="2"/>
          </rPr>
          <t>Offsite storage at Cintas in Indianapolis.</t>
        </r>
      </text>
    </comment>
    <comment ref="C69" authorId="1" shapeId="0" xr:uid="{00000000-0006-0000-0000-000032000000}">
      <text>
        <r>
          <rPr>
            <sz val="8"/>
            <color indexed="81"/>
            <rFont val="Tahoma"/>
            <family val="2"/>
          </rPr>
          <t>Automated sum of expenses in above budget lines</t>
        </r>
        <r>
          <rPr>
            <sz val="9"/>
            <color indexed="81"/>
            <rFont val="Tahoma"/>
            <family val="2"/>
          </rPr>
          <t xml:space="preserve">
</t>
        </r>
      </text>
    </comment>
    <comment ref="C72" authorId="1" shapeId="0" xr:uid="{00000000-0006-0000-0000-00003E000000}">
      <text>
        <r>
          <rPr>
            <sz val="8"/>
            <color indexed="81"/>
            <rFont val="Tahoma"/>
            <family val="2"/>
          </rPr>
          <t xml:space="preserve">Supreme Council meeting costs and travel to scheduled SC meetings, and as needed.  This includes SC Travel for Expansion and OA Travel where authorized by the SC.
</t>
        </r>
      </text>
    </comment>
    <comment ref="G72" authorId="0" shapeId="0" xr:uid="{B966EAE2-9E88-46A5-AFF6-9F82901985BC}">
      <text>
        <r>
          <rPr>
            <sz val="9"/>
            <color indexed="81"/>
            <rFont val="Tahoma"/>
            <family val="2"/>
          </rPr>
          <t>$3,256 = Winter SC Meeting
$4,571 = Summer SC Meeting
$1,273 = Delta Pi Installation
$1,550 = OSU Visit</t>
        </r>
      </text>
    </comment>
    <comment ref="C73" authorId="1" shapeId="0" xr:uid="{00000000-0006-0000-0000-000044000000}">
      <text>
        <r>
          <rPr>
            <sz val="8"/>
            <color indexed="81"/>
            <rFont val="Tahoma"/>
            <family val="2"/>
          </rPr>
          <t xml:space="preserve">Expansion expenses from colonizing chapter.  Non-SC travel, meals, etc.  SC Travel is covered under line 547.
</t>
        </r>
      </text>
    </comment>
    <comment ref="C74" authorId="0" shapeId="0" xr:uid="{00000000-0006-0000-0000-000045000000}">
      <text>
        <r>
          <rPr>
            <sz val="8"/>
            <color indexed="81"/>
            <rFont val="Tahoma"/>
            <family val="2"/>
          </rPr>
          <t>The Fraternity Conclave occurs every two years.  Expenses in this category are usually entered in the year of the Conclave (summer) and very seldom overlap other years.  However, pre-planning or post event expenses may occur in other years.</t>
        </r>
        <r>
          <rPr>
            <sz val="9"/>
            <color indexed="81"/>
            <rFont val="Tahoma"/>
            <family val="2"/>
          </rPr>
          <t xml:space="preserve">
</t>
        </r>
      </text>
    </comment>
    <comment ref="C75" authorId="1" shapeId="0" xr:uid="{00000000-0006-0000-0000-00003D000000}">
      <text>
        <r>
          <rPr>
            <sz val="8"/>
            <color indexed="81"/>
            <rFont val="Tahoma"/>
            <family val="2"/>
          </rPr>
          <t xml:space="preserve">One-star and Three-star awards are presented at Conclave to collegiate chapters that meet the published requirements.
</t>
        </r>
      </text>
    </comment>
    <comment ref="C76" authorId="1" shapeId="0" xr:uid="{00000000-0006-0000-0000-000042000000}">
      <text>
        <r>
          <rPr>
            <sz val="8"/>
            <color indexed="81"/>
            <rFont val="Tahoma"/>
            <family val="2"/>
          </rPr>
          <t>DCs have responsibilities to visit collegiate chapters in their district, and may have other expenses incurred in their support activities</t>
        </r>
        <r>
          <rPr>
            <sz val="9"/>
            <color indexed="81"/>
            <rFont val="Tahoma"/>
            <family val="2"/>
          </rPr>
          <t xml:space="preserve">
</t>
        </r>
      </text>
    </comment>
    <comment ref="C77" authorId="1" shapeId="0" xr:uid="{00000000-0006-0000-0000-000043000000}">
      <text>
        <r>
          <rPr>
            <sz val="8"/>
            <color indexed="81"/>
            <rFont val="Tahoma"/>
            <family val="2"/>
          </rPr>
          <t>These expenses should be covered by the funds received from Dow for the Southeast District Conclave.  Not included in General Fund expenses calculation.
Funds Received from Dow are found in Income Budget Line 4461.</t>
        </r>
        <r>
          <rPr>
            <sz val="9"/>
            <color indexed="81"/>
            <rFont val="Tahoma"/>
            <family val="2"/>
          </rPr>
          <t xml:space="preserve">
</t>
        </r>
      </text>
    </comment>
    <comment ref="H77" authorId="0" shapeId="0" xr:uid="{99828518-48BB-4B39-98C7-C9D10264FBDA}">
      <text>
        <r>
          <rPr>
            <sz val="9"/>
            <color indexed="81"/>
            <rFont val="Tahoma"/>
            <family val="2"/>
          </rPr>
          <t>Moved to entirely separate fund managed by mAccounting in 2019</t>
        </r>
      </text>
    </comment>
    <comment ref="C78" authorId="0" shapeId="0" xr:uid="{F382F6A8-8F81-46F5-AF44-6F8B981EEA04}">
      <text>
        <r>
          <rPr>
            <sz val="9"/>
            <color indexed="81"/>
            <rFont val="Tahoma"/>
            <family val="2"/>
          </rPr>
          <t>These expenses should be covered by the funds received from Delphon for the Pacific Coast District Conclave.  Not included in General Fund income calculation.
Funds Received from Delphon are found in Income Budget Line 4462.</t>
        </r>
      </text>
    </comment>
    <comment ref="C79" authorId="0" shapeId="0" xr:uid="{C96B603D-E14C-42EB-9A58-F46EC96AE072}">
      <text>
        <r>
          <rPr>
            <sz val="9"/>
            <color indexed="81"/>
            <rFont val="Tahoma"/>
            <family val="2"/>
          </rPr>
          <t xml:space="preserve">These expenses should be covered by the funds received from GPDC Penrose for the Great Plains District Conclave.  Not included in General Fund income calculation.
Funds Received from GPDC Penrose are found in Income Budget Line 4463.
</t>
        </r>
      </text>
    </comment>
    <comment ref="C80" authorId="0" shapeId="0" xr:uid="{00000000-0006-0000-0000-00004A000000}">
      <text>
        <r>
          <rPr>
            <sz val="8"/>
            <color indexed="81"/>
            <rFont val="Tahoma"/>
            <family val="2"/>
          </rPr>
          <t xml:space="preserve">Collegiate Program Expenses.  Examples might include GROW programs or leadership development workshops. </t>
        </r>
        <r>
          <rPr>
            <sz val="8"/>
            <color indexed="81"/>
            <rFont val="Tahoma"/>
            <family val="2"/>
          </rPr>
          <t xml:space="preserve">
</t>
        </r>
      </text>
    </comment>
    <comment ref="C81" authorId="1" shapeId="0" xr:uid="{00000000-0006-0000-0000-00004F000000}">
      <text>
        <r>
          <rPr>
            <sz val="8"/>
            <color indexed="81"/>
            <rFont val="Tahoma"/>
            <family val="2"/>
          </rPr>
          <t xml:space="preserve">There has been no program development in the past few biennia.  The budget line remains should new training or mentoring programs become desireable. </t>
        </r>
        <r>
          <rPr>
            <sz val="9"/>
            <color indexed="81"/>
            <rFont val="Tahoma"/>
            <family val="2"/>
          </rPr>
          <t xml:space="preserve">
</t>
        </r>
      </text>
    </comment>
    <comment ref="H81" authorId="0" shapeId="0" xr:uid="{5B1FC3D6-4D74-427A-88AD-0A7F831AB4E7}">
      <text>
        <r>
          <rPr>
            <sz val="9"/>
            <color indexed="81"/>
            <rFont val="Tahoma"/>
            <family val="2"/>
          </rPr>
          <t xml:space="preserve">Funds to start work on creating a Health and Safety Officer position.  Could be used for travelling to H-M Risk Management College
</t>
        </r>
      </text>
    </comment>
    <comment ref="C82" authorId="0" shapeId="0" xr:uid="{BF42E1DB-E474-43F7-8487-9DC68B010018}">
      <text>
        <r>
          <rPr>
            <sz val="9"/>
            <color indexed="81"/>
            <rFont val="Tahoma"/>
            <family val="2"/>
          </rPr>
          <t xml:space="preserve">Set up by SC Proposition 4771 to aid in paying the Pledge and Lifetime Membership Fees for underprivileged pledges
</t>
        </r>
      </text>
    </comment>
    <comment ref="C83" authorId="1" shapeId="0" xr:uid="{00000000-0006-0000-0000-00003B000000}">
      <text>
        <r>
          <rPr>
            <sz val="8"/>
            <color indexed="81"/>
            <rFont val="Tahoma"/>
            <family val="2"/>
          </rPr>
          <t>A solicitation letter is sent each Fall to ask for support for the Fraternity from its members.  The letter also includes a ballot for PRs for active professional members (those who make a contribution).  About 22000 letters are mailed.</t>
        </r>
        <r>
          <rPr>
            <sz val="9"/>
            <color indexed="81"/>
            <rFont val="Tahoma"/>
            <family val="2"/>
          </rPr>
          <t xml:space="preserve">
</t>
        </r>
      </text>
    </comment>
    <comment ref="G83" authorId="0" shapeId="0" xr:uid="{50E975AE-4327-4210-A534-C2AAC08E65DF}">
      <text>
        <r>
          <rPr>
            <sz val="9"/>
            <color indexed="81"/>
            <rFont val="Tahoma"/>
            <family val="2"/>
          </rPr>
          <t xml:space="preserve">$745 for EMMA </t>
        </r>
        <r>
          <rPr>
            <sz val="9"/>
            <color indexed="81"/>
            <rFont val="Tahoma"/>
            <charset val="1"/>
          </rPr>
          <t xml:space="preserve">
</t>
        </r>
      </text>
    </comment>
    <comment ref="H83" authorId="0" shapeId="0" xr:uid="{C1CC8E03-81AD-4410-A675-DE540CAC1D90}">
      <text>
        <r>
          <rPr>
            <sz val="9"/>
            <color indexed="81"/>
            <rFont val="Tahoma"/>
            <family val="2"/>
          </rPr>
          <t xml:space="preserve">Should include costs for State Not-For-Profit Registration Fees
</t>
        </r>
      </text>
    </comment>
    <comment ref="C84" authorId="1" shapeId="0" xr:uid="{00000000-0006-0000-0000-00003C000000}">
      <text>
        <r>
          <rPr>
            <sz val="8"/>
            <color indexed="81"/>
            <rFont val="Tahoma"/>
            <family val="2"/>
          </rPr>
          <t>Per SC Resolution 3961, 5% of funds received from Active Professionals iniitated at a specific collegiate chapter are returned to the collegiate chapter, if that chapter is active and in good standing</t>
        </r>
        <r>
          <rPr>
            <sz val="9"/>
            <color indexed="81"/>
            <rFont val="Tahoma"/>
            <family val="2"/>
          </rPr>
          <t xml:space="preserve">
</t>
        </r>
      </text>
    </comment>
    <comment ref="C85" authorId="0" shapeId="0" xr:uid="{00000000-0006-0000-0000-000046000000}">
      <text>
        <r>
          <rPr>
            <sz val="8"/>
            <color indexed="81"/>
            <rFont val="Tahoma"/>
            <family val="2"/>
          </rPr>
          <t xml:space="preserve">Professional Associations (PFA-CHF).  Alpha Chi Sigma belongs to the Professional Fraternity Association and the Chemical Heritage Foundation.  There are annual membership fees for both, and there may also be travel expenses if a Fraternity member attends the annual organization meeting.  
</t>
        </r>
        <r>
          <rPr>
            <sz val="9"/>
            <color indexed="81"/>
            <rFont val="Tahoma"/>
            <family val="2"/>
          </rPr>
          <t xml:space="preserve">
</t>
        </r>
      </text>
    </comment>
    <comment ref="G85" authorId="0" shapeId="0" xr:uid="{102E9B34-1752-40AC-BEE3-E9F89D57772A}">
      <text>
        <r>
          <rPr>
            <sz val="9"/>
            <color indexed="81"/>
            <rFont val="Tahoma"/>
            <family val="2"/>
          </rPr>
          <t xml:space="preserve">$2,080 - ACS Meeting travel and expenses
</t>
        </r>
      </text>
    </comment>
    <comment ref="C86" authorId="0" shapeId="0" xr:uid="{00000000-0006-0000-0000-00004B000000}">
      <text>
        <r>
          <rPr>
            <sz val="8"/>
            <color indexed="81"/>
            <rFont val="Tahoma"/>
            <family val="2"/>
          </rPr>
          <t>Professional Programs. Primarily the subsidized lunch held at the twice annual meeting of the American Chemical Society (Spring and Fall in     cities across the United States.  The cost charged to the professional members     attending is a bit higher so that collegiate brothers can eat for free or for a reduced cost.  The event should be revenue/expense neutral, so that there is usually no net charge to the NO budget.</t>
        </r>
        <r>
          <rPr>
            <sz val="9"/>
            <color indexed="81"/>
            <rFont val="Tahoma"/>
            <family val="2"/>
          </rPr>
          <t xml:space="preserve">
</t>
        </r>
      </text>
    </comment>
    <comment ref="C87" authorId="1" shapeId="0" xr:uid="{00000000-0006-0000-0000-00004C000000}">
      <text>
        <r>
          <rPr>
            <sz val="8"/>
            <color indexed="81"/>
            <rFont val="Tahoma"/>
            <family val="2"/>
          </rPr>
          <t>Generic Professional Branch expenses.  Examples include: PR Ballots and PR Business Cards.</t>
        </r>
        <r>
          <rPr>
            <sz val="9"/>
            <color indexed="81"/>
            <rFont val="Tahoma"/>
            <family val="2"/>
          </rPr>
          <t xml:space="preserve">
</t>
        </r>
      </text>
    </comment>
    <comment ref="C88" authorId="1" shapeId="0" xr:uid="{00000000-0006-0000-0000-00004D000000}">
      <text>
        <r>
          <rPr>
            <sz val="8"/>
            <color indexed="81"/>
            <rFont val="Tahoma"/>
            <family val="2"/>
          </rPr>
          <t>Expenses for the Professional Representatives.</t>
        </r>
        <r>
          <rPr>
            <sz val="9"/>
            <color indexed="81"/>
            <rFont val="Tahoma"/>
            <family val="2"/>
          </rPr>
          <t xml:space="preserve">
</t>
        </r>
      </text>
    </comment>
    <comment ref="C89" authorId="1" shapeId="0" xr:uid="{00000000-0006-0000-0000-00004E000000}">
      <text>
        <r>
          <rPr>
            <sz val="8"/>
            <color indexed="81"/>
            <rFont val="Tahoma"/>
            <family val="2"/>
          </rPr>
          <t>Professional chapters rarely ask the fraternity for funds to support certain programs and activities</t>
        </r>
        <r>
          <rPr>
            <sz val="9"/>
            <color indexed="81"/>
            <rFont val="Tahoma"/>
            <family val="2"/>
          </rPr>
          <t xml:space="preserve">
</t>
        </r>
      </text>
    </comment>
    <comment ref="C90" authorId="1" shapeId="0" xr:uid="{00000000-0006-0000-0000-000033000000}">
      <text>
        <r>
          <rPr>
            <sz val="8"/>
            <color indexed="81"/>
            <rFont val="Tahoma"/>
            <family val="2"/>
          </rPr>
          <t>Cost of Goods Sold
Items purchased to be given to members:
-Gratis is for Badges and Professional Pins
-Purchase-Resale covers pledge pins, graduation medalions, and all other non-regalia items that the National Office sells to members.
Regalia items fall under Line 552.</t>
        </r>
      </text>
    </comment>
    <comment ref="C91" authorId="0" shapeId="0" xr:uid="{00000000-0006-0000-0000-000047000000}">
      <text>
        <r>
          <rPr>
            <sz val="8"/>
            <color indexed="81"/>
            <rFont val="Tahoma"/>
            <family val="2"/>
          </rPr>
          <t xml:space="preserve">The ritual includes documents that are the script for the initiation ritual.  The documents     are periodically revised and reprinted, and these expenses are accounted here.  Regalia are the costumes and props associated with the ritual initiation.  Regalia is purchased new for each installation, and replaced as wear and tear demands it. </t>
        </r>
      </text>
    </comment>
    <comment ref="E91" authorId="0" shapeId="0" xr:uid="{CDB0C8DE-4A74-4B26-8523-3F40561207E6}">
      <text>
        <r>
          <rPr>
            <sz val="9"/>
            <color indexed="81"/>
            <rFont val="Tahoma"/>
            <family val="2"/>
          </rPr>
          <t xml:space="preserve">Included seven installations at $2,700 per installation
</t>
        </r>
      </text>
    </comment>
    <comment ref="F91" authorId="0" shapeId="0" xr:uid="{1F55E7D3-094B-4884-89C3-D1FC83EAD29C}">
      <text>
        <r>
          <rPr>
            <sz val="9"/>
            <color indexed="81"/>
            <rFont val="Tahoma"/>
            <family val="2"/>
          </rPr>
          <t xml:space="preserve">Included six installations at $2,700 per installation
</t>
        </r>
      </text>
    </comment>
    <comment ref="G91" authorId="0" shapeId="0" xr:uid="{37BDC1C7-CA38-4BA6-B88B-31B4006DBC95}">
      <text>
        <r>
          <rPr>
            <sz val="9"/>
            <color indexed="81"/>
            <rFont val="Tahoma"/>
            <family val="2"/>
          </rPr>
          <t xml:space="preserve">Assumed two installations at $2,700 per installation
</t>
        </r>
      </text>
    </comment>
    <comment ref="H91" authorId="0" shapeId="0" xr:uid="{CBD7555E-CE2C-4DC6-B6A1-D063B4888964}">
      <text>
        <r>
          <rPr>
            <sz val="9"/>
            <color indexed="81"/>
            <rFont val="Tahoma"/>
            <family val="2"/>
          </rPr>
          <t xml:space="preserve">Assumes 1 installation at $2,700 per installation.
</t>
        </r>
      </text>
    </comment>
    <comment ref="C92" authorId="0" shapeId="0" xr:uid="{06C25D1A-52B4-4DB2-AD81-039C9A1B3477}">
      <text>
        <r>
          <rPr>
            <sz val="8"/>
            <color indexed="81"/>
            <rFont val="Tahoma"/>
            <family val="2"/>
          </rPr>
          <t>Budget Line for providing services to sight impaired and hearing impaired Brothers.</t>
        </r>
        <r>
          <rPr>
            <sz val="9"/>
            <color indexed="81"/>
            <rFont val="Tahoma"/>
            <family val="2"/>
          </rPr>
          <t xml:space="preserve">
</t>
        </r>
      </text>
    </comment>
    <comment ref="C93" authorId="1" shapeId="0" xr:uid="{00000000-0006-0000-0000-000035000000}">
      <text>
        <r>
          <rPr>
            <sz val="8"/>
            <color indexed="81"/>
            <rFont val="Tahoma"/>
            <family val="2"/>
          </rPr>
          <t>Miscellaneous Expenses not categorizable in other line items.</t>
        </r>
        <r>
          <rPr>
            <sz val="9"/>
            <color indexed="81"/>
            <rFont val="Tahoma"/>
            <family val="2"/>
          </rPr>
          <t xml:space="preserve">
</t>
        </r>
      </text>
    </comment>
    <comment ref="E93" authorId="2" shapeId="0" xr:uid="{00000000-0006-0000-0000-000036000000}">
      <text>
        <r>
          <rPr>
            <sz val="8"/>
            <color indexed="81"/>
            <rFont val="Tahoma"/>
            <family val="2"/>
          </rPr>
          <t xml:space="preserve">Includes:
$8,441 = Embezzled funds
$3,515 = O'Charley's, Laser Business Forms, Indiana State Police, Goose Creek, Patrick's trip to office to fire Tamara and Heidi.  </t>
        </r>
        <r>
          <rPr>
            <sz val="9"/>
            <color indexed="81"/>
            <rFont val="Tahoma"/>
            <family val="2"/>
          </rPr>
          <t xml:space="preserve">
</t>
        </r>
      </text>
    </comment>
    <comment ref="H93" authorId="0" shapeId="0" xr:uid="{DE550163-AA8E-4608-8635-5043DC555C79}">
      <text>
        <r>
          <rPr>
            <sz val="9"/>
            <color indexed="81"/>
            <rFont val="Tahoma"/>
            <family val="2"/>
          </rPr>
          <t>$350 to bind five copies of the Hexagon
$3,700 to bind five copies of the Proceedings of the Grand Chapter from 2011 to 2019</t>
        </r>
      </text>
    </comment>
    <comment ref="C94" authorId="1" shapeId="0" xr:uid="{00000000-0006-0000-0000-000037000000}">
      <text>
        <r>
          <rPr>
            <sz val="8"/>
            <color indexed="81"/>
            <rFont val="Tahoma"/>
            <family val="2"/>
          </rPr>
          <t>The Hexagon is the official journal of the Fraternity.  The Chrome and Blue is an intermittent newsletter that is distributed electronically</t>
        </r>
        <r>
          <rPr>
            <sz val="9"/>
            <color indexed="81"/>
            <rFont val="Tahoma"/>
            <family val="2"/>
          </rPr>
          <t xml:space="preserve">
</t>
        </r>
      </text>
    </comment>
    <comment ref="C95" authorId="1" shapeId="0" xr:uid="{00000000-0006-0000-0000-000038000000}">
      <text>
        <r>
          <rPr>
            <sz val="8"/>
            <color indexed="81"/>
            <rFont val="Tahoma"/>
            <family val="2"/>
          </rPr>
          <t>The Hexagon is published as four issues per year.  Both electronic and printed copies are available.  This line includes printing, mailing, and internet publishing costs.</t>
        </r>
        <r>
          <rPr>
            <sz val="9"/>
            <color indexed="81"/>
            <rFont val="Tahoma"/>
            <family val="2"/>
          </rPr>
          <t xml:space="preserve">
</t>
        </r>
      </text>
    </comment>
    <comment ref="C96" authorId="1" shapeId="0" xr:uid="{00000000-0006-0000-0000-000039000000}">
      <text>
        <r>
          <rPr>
            <sz val="8"/>
            <color indexed="81"/>
            <rFont val="Tahoma"/>
            <family val="2"/>
          </rPr>
          <t>The Grand Editor (GE) is paid a monthly stipend for the continuous work of producing the Hexagon.</t>
        </r>
        <r>
          <rPr>
            <sz val="9"/>
            <color indexed="81"/>
            <rFont val="Tahoma"/>
            <family val="2"/>
          </rPr>
          <t xml:space="preserve">
</t>
        </r>
      </text>
    </comment>
    <comment ref="C97" authorId="1" shapeId="0" xr:uid="{00000000-0006-0000-0000-00003A000000}">
      <text>
        <r>
          <rPr>
            <sz val="8"/>
            <color indexed="81"/>
            <rFont val="Tahoma"/>
            <family val="2"/>
          </rPr>
          <t>This line is for costs for internet service at the National Office</t>
        </r>
        <r>
          <rPr>
            <sz val="9"/>
            <color indexed="81"/>
            <rFont val="Tahoma"/>
            <family val="2"/>
          </rPr>
          <t xml:space="preserve">
</t>
        </r>
      </text>
    </comment>
    <comment ref="C98" authorId="1" shapeId="0" xr:uid="{00000000-0006-0000-0000-000050000000}">
      <text>
        <r>
          <rPr>
            <sz val="8"/>
            <color indexed="81"/>
            <rFont val="Tahoma"/>
            <family val="2"/>
          </rPr>
          <t>Major legal expenses are on as as needed basis.  However ongoing review of contracts, policies, employment manuals, or chapter situations can be foreseen.</t>
        </r>
        <r>
          <rPr>
            <sz val="9"/>
            <color indexed="81"/>
            <rFont val="Tahoma"/>
            <family val="2"/>
          </rPr>
          <t xml:space="preserve">
</t>
        </r>
      </text>
    </comment>
    <comment ref="E98" authorId="0" shapeId="0" xr:uid="{268F8E27-3A93-4430-A2CF-F32712997AC2}">
      <text>
        <r>
          <rPr>
            <sz val="9"/>
            <color indexed="81"/>
            <rFont val="Tahoma"/>
            <family val="2"/>
          </rPr>
          <t xml:space="preserve">Includes:
$45,595 Faegre Baker Daniels
</t>
        </r>
        <r>
          <rPr>
            <sz val="9"/>
            <color indexed="81"/>
            <rFont val="Tahoma"/>
            <family val="2"/>
          </rPr>
          <t xml:space="preserve">
</t>
        </r>
      </text>
    </comment>
    <comment ref="G98" authorId="0" shapeId="0" xr:uid="{2378047D-EC3E-439E-8BBC-298BE515FC59}">
      <text>
        <r>
          <rPr>
            <sz val="9"/>
            <color indexed="81"/>
            <rFont val="Tahoma"/>
            <family val="2"/>
          </rPr>
          <t xml:space="preserve">$1,032 Faegre Baker Daniels on GL Insurance Question
</t>
        </r>
      </text>
    </comment>
    <comment ref="C99" authorId="0" shapeId="0" xr:uid="{00000000-0006-0000-0000-000052000000}">
      <text>
        <r>
          <rPr>
            <sz val="8"/>
            <color indexed="81"/>
            <rFont val="Tahoma"/>
            <family val="2"/>
          </rPr>
          <t>Reserved for the $100,000 pledge to the Foundation to establish the Scholar Fund.  A total of $100,000 needs to be donated between 2017 and 2021.  SC Prop 4614</t>
        </r>
        <r>
          <rPr>
            <sz val="9"/>
            <color indexed="81"/>
            <rFont val="Tahoma"/>
            <family val="2"/>
          </rPr>
          <t xml:space="preserve">
</t>
        </r>
      </text>
    </comment>
    <comment ref="C100" authorId="1" shapeId="0" xr:uid="{00000000-0006-0000-0000-000053000000}">
      <text>
        <r>
          <rPr>
            <sz val="8"/>
            <color indexed="81"/>
            <rFont val="Tahoma"/>
            <family val="2"/>
          </rPr>
          <t>Sum of all Program expenses.</t>
        </r>
        <r>
          <rPr>
            <sz val="9"/>
            <color indexed="81"/>
            <rFont val="Tahoma"/>
            <family val="2"/>
          </rPr>
          <t xml:space="preserve">
</t>
        </r>
      </text>
    </comment>
    <comment ref="C102" authorId="1" shapeId="0" xr:uid="{00000000-0006-0000-0000-000054000000}">
      <text>
        <r>
          <rPr>
            <sz val="8"/>
            <color indexed="81"/>
            <rFont val="Tahoma"/>
            <family val="2"/>
          </rPr>
          <t xml:space="preserve">Sum of all income above.
Note: Calculations changed in 2020 to NOT include Gift in Kind amounts and Reserve Fund donations as those are not available for use in the General Fund.  2016-2019 budgets were adjusted for consistency.
</t>
        </r>
      </text>
    </comment>
    <comment ref="C103" authorId="1" shapeId="0" xr:uid="{00000000-0006-0000-0000-000055000000}">
      <text>
        <r>
          <rPr>
            <sz val="8"/>
            <color indexed="81"/>
            <rFont val="Tahoma"/>
            <family val="2"/>
          </rPr>
          <t>Total of all expenses, including National Office Operations, Member Services, and Programs.</t>
        </r>
        <r>
          <rPr>
            <sz val="9"/>
            <color indexed="81"/>
            <rFont val="Tahoma"/>
            <family val="2"/>
          </rPr>
          <t xml:space="preserve">
</t>
        </r>
      </text>
    </comment>
    <comment ref="D106" authorId="0" shapeId="0" xr:uid="{FF1E1E59-63F4-4959-A887-22E8CFD323C4}">
      <text>
        <r>
          <rPr>
            <sz val="9"/>
            <color indexed="81"/>
            <rFont val="Tahoma"/>
            <family val="2"/>
          </rPr>
          <t>$50,000 on 9/21/2016</t>
        </r>
      </text>
    </comment>
    <comment ref="E106" authorId="0" shapeId="0" xr:uid="{6F87A81F-1814-40CC-BF1B-39FC774D335F}">
      <text>
        <r>
          <rPr>
            <sz val="9"/>
            <color indexed="81"/>
            <rFont val="Tahoma"/>
            <family val="2"/>
          </rPr>
          <t xml:space="preserve">$50,000: SC Prop 4653
$40,000: SC Prop 4659
</t>
        </r>
      </text>
    </comment>
    <comment ref="F106" authorId="0" shapeId="0" xr:uid="{BBE319F9-1178-4CB5-90F9-C256A96BEE4E}">
      <text>
        <r>
          <rPr>
            <sz val="9"/>
            <color indexed="81"/>
            <rFont val="Tahoma"/>
            <family val="2"/>
          </rPr>
          <t xml:space="preserve">$50,000: SC Prop 4682
$50,000: SC Prop 4731
</t>
        </r>
      </text>
    </comment>
    <comment ref="G106" authorId="0" shapeId="0" xr:uid="{9D0449EC-3785-4A14-8B56-A2166AD55A7A}">
      <text>
        <r>
          <rPr>
            <sz val="9"/>
            <color indexed="81"/>
            <rFont val="Tahoma"/>
            <family val="2"/>
          </rPr>
          <t>$143,000 SC Prop 4744</t>
        </r>
        <r>
          <rPr>
            <b/>
            <sz val="9"/>
            <color indexed="81"/>
            <rFont val="Tahoma"/>
            <family val="2"/>
          </rPr>
          <t xml:space="preserve">
</t>
        </r>
        <r>
          <rPr>
            <sz val="9"/>
            <color indexed="81"/>
            <rFont val="Tahoma"/>
            <family val="2"/>
          </rPr>
          <t xml:space="preserve">
</t>
        </r>
      </text>
    </comment>
    <comment ref="F107" authorId="0" shapeId="0" xr:uid="{174DA79E-F6D7-4646-94A1-5B31E46023AE}">
      <text>
        <r>
          <rPr>
            <sz val="9"/>
            <color indexed="81"/>
            <rFont val="Tahoma"/>
            <family val="2"/>
          </rPr>
          <t xml:space="preserve">$10,449 for Reserve Fund Donations received in 2017
</t>
        </r>
      </text>
    </comment>
    <comment ref="G107" authorId="0" shapeId="0" xr:uid="{E97DE2E6-6B9F-47F0-BBE7-C0D83CBB6820}">
      <text>
        <r>
          <rPr>
            <sz val="9"/>
            <color indexed="81"/>
            <rFont val="Tahoma"/>
            <family val="2"/>
          </rPr>
          <t xml:space="preserve">$13,877 for Reserve Fund donations received in 2018
</t>
        </r>
      </text>
    </comment>
    <comment ref="H107" authorId="0" shapeId="0" xr:uid="{BD588659-3CC6-49AB-8969-C91AB5A3E066}">
      <text>
        <r>
          <rPr>
            <sz val="9"/>
            <color indexed="81"/>
            <rFont val="Tahoma"/>
            <family val="2"/>
          </rPr>
          <t>$18,177 for Reserve Fund donations received in 2019</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 John Stipp</author>
  </authors>
  <commentList>
    <comment ref="B3" authorId="0" shapeId="0" xr:uid="{BFC4C2C4-2D70-4880-83BB-FD8D5227BECB}">
      <text>
        <r>
          <rPr>
            <sz val="8"/>
            <color indexed="81"/>
            <rFont val="Tahoma"/>
            <family val="2"/>
          </rPr>
          <t>Also called a Chart of Accounts.  In our current Chart of Accounts numbers starting with 4 are income and 5 are expenses</t>
        </r>
        <r>
          <rPr>
            <sz val="9"/>
            <color indexed="81"/>
            <rFont val="Tahoma"/>
            <family val="2"/>
          </rPr>
          <t xml:space="preserve">
</t>
        </r>
      </text>
    </comment>
    <comment ref="C9" authorId="0" shapeId="0" xr:uid="{5263BD1D-B75D-405E-9791-95636387D656}">
      <text>
        <r>
          <rPr>
            <sz val="9"/>
            <color indexed="81"/>
            <rFont val="Tahoma"/>
            <family val="2"/>
          </rPr>
          <t xml:space="preserve">67 Chapters
2 Colonies
</t>
        </r>
      </text>
    </comment>
    <comment ref="K29" authorId="0" shapeId="0" xr:uid="{0C1F0EB2-E174-4B4B-A305-F3755CFC4C90}">
      <text>
        <r>
          <rPr>
            <b/>
            <sz val="9"/>
            <color indexed="81"/>
            <rFont val="Tahoma"/>
            <family val="2"/>
          </rPr>
          <t>Collegiate Registration Fee</t>
        </r>
        <r>
          <rPr>
            <sz val="9"/>
            <color indexed="81"/>
            <rFont val="Tahoma"/>
            <family val="2"/>
          </rPr>
          <t xml:space="preserve">
</t>
        </r>
      </text>
    </comment>
    <comment ref="K30" authorId="0" shapeId="0" xr:uid="{E854E8C2-1832-44BF-800B-32A705D044D3}">
      <text>
        <r>
          <rPr>
            <b/>
            <sz val="9"/>
            <color indexed="81"/>
            <rFont val="Tahoma"/>
            <family val="2"/>
          </rPr>
          <t>Active Professional Registration Fee</t>
        </r>
        <r>
          <rPr>
            <sz val="9"/>
            <color indexed="81"/>
            <rFont val="Tahoma"/>
            <family val="2"/>
          </rPr>
          <t xml:space="preserve">
</t>
        </r>
      </text>
    </comment>
    <comment ref="K31" authorId="0" shapeId="0" xr:uid="{A0F88150-51E0-48C3-91CB-696968162349}">
      <text>
        <r>
          <rPr>
            <b/>
            <sz val="9"/>
            <color indexed="81"/>
            <rFont val="Tahoma"/>
            <family val="2"/>
          </rPr>
          <t>Inactive Professional Registration Fee</t>
        </r>
        <r>
          <rPr>
            <sz val="9"/>
            <color indexed="81"/>
            <rFont val="Tahoma"/>
            <family val="2"/>
          </rPr>
          <t xml:space="preserve">
</t>
        </r>
      </text>
    </comment>
    <comment ref="G34" authorId="0" shapeId="0" xr:uid="{19434B98-C469-47E4-A78E-788186AF450F}">
      <text>
        <r>
          <rPr>
            <sz val="9"/>
            <color indexed="81"/>
            <rFont val="Tahoma"/>
            <family val="2"/>
          </rPr>
          <t xml:space="preserve">17 people Kuebler only 2016
</t>
        </r>
      </text>
    </comment>
    <comment ref="G42" authorId="0" shapeId="0" xr:uid="{BBE136B7-134E-4C90-8E12-4E2D9A5ECD05}">
      <text>
        <r>
          <rPr>
            <sz val="8"/>
            <color indexed="81"/>
            <rFont val="Tahoma"/>
            <family val="2"/>
          </rPr>
          <t xml:space="preserve">Calculation assumes all Double Rooms.  </t>
        </r>
      </text>
    </comment>
    <comment ref="K42" authorId="0" shapeId="0" xr:uid="{D9E9B99A-6663-40E9-8726-7B3DB59079E6}">
      <text>
        <r>
          <rPr>
            <sz val="8"/>
            <color indexed="81"/>
            <rFont val="Tahoma"/>
            <family val="2"/>
          </rPr>
          <t xml:space="preserve">Only have total number, not individual breakdown. </t>
        </r>
      </text>
    </comment>
    <comment ref="G47" authorId="0" shapeId="0" xr:uid="{31F53D05-875C-4CB3-B9B5-D4939BE59EDB}">
      <text>
        <r>
          <rPr>
            <sz val="9"/>
            <color indexed="81"/>
            <rFont val="Tahoma"/>
            <family val="2"/>
          </rPr>
          <t xml:space="preserve">$2,100 for Room Rental.  $100 for décor, centerpieces, etc.
</t>
        </r>
      </text>
    </comment>
    <comment ref="C58" authorId="0" shapeId="0" xr:uid="{AFD466A3-5354-4E14-A528-3305BBD9ED38}">
      <text>
        <r>
          <rPr>
            <sz val="9"/>
            <color indexed="81"/>
            <rFont val="Tahoma"/>
            <family val="2"/>
          </rPr>
          <t xml:space="preserve">18 Permits at $60 Each
</t>
        </r>
      </text>
    </comment>
    <comment ref="G62" authorId="0" shapeId="0" xr:uid="{22C49245-B327-460A-81C6-1704AF95ACB4}">
      <text>
        <r>
          <rPr>
            <sz val="9"/>
            <color indexed="81"/>
            <rFont val="Tahoma"/>
            <family val="2"/>
          </rPr>
          <t xml:space="preserve">$2,500 Conference Services Fee
</t>
        </r>
      </text>
    </comment>
    <comment ref="G79" authorId="0" shapeId="0" xr:uid="{6CA0669C-F220-47A8-8BAA-5569D7329639}">
      <text>
        <r>
          <rPr>
            <sz val="9"/>
            <color indexed="81"/>
            <rFont val="Tahoma"/>
            <family val="2"/>
          </rPr>
          <t>GEICO will contribute $3000 per year to an event like Conclave.  Need to invoice for $3000 per year.  2017 and 2018 requests both go toward 2018 Conclave.</t>
        </r>
      </text>
    </comment>
  </commentList>
</comments>
</file>

<file path=xl/sharedStrings.xml><?xml version="1.0" encoding="utf-8"?>
<sst xmlns="http://schemas.openxmlformats.org/spreadsheetml/2006/main" count="291" uniqueCount="213">
  <si>
    <t>INCOME</t>
  </si>
  <si>
    <t xml:space="preserve">  Pledge Fees</t>
  </si>
  <si>
    <t>411</t>
  </si>
  <si>
    <t>412</t>
  </si>
  <si>
    <t>PROFESSIONAL MEMBERS</t>
  </si>
  <si>
    <t xml:space="preserve">  Contributions</t>
  </si>
  <si>
    <t>42</t>
  </si>
  <si>
    <t>OTHER INCOME</t>
  </si>
  <si>
    <t xml:space="preserve">  Dividends &amp; Interest (Bank)</t>
  </si>
  <si>
    <t xml:space="preserve">  Sales</t>
  </si>
  <si>
    <t>432</t>
  </si>
  <si>
    <t>433</t>
  </si>
  <si>
    <t xml:space="preserve">  Conclave Receipts</t>
  </si>
  <si>
    <t>434</t>
  </si>
  <si>
    <t xml:space="preserve">  Extraordinary Donations</t>
  </si>
  <si>
    <t>436</t>
  </si>
  <si>
    <t xml:space="preserve">  Partnerships - GEICO</t>
  </si>
  <si>
    <t>EXPENSES</t>
  </si>
  <si>
    <t>MEMBER SERVICES</t>
  </si>
  <si>
    <t xml:space="preserve">  Staff Salaries</t>
  </si>
  <si>
    <t>512</t>
  </si>
  <si>
    <t xml:space="preserve">  GR Management Fee</t>
  </si>
  <si>
    <t>513</t>
  </si>
  <si>
    <t xml:space="preserve">  FICA &amp; IN Unemployment</t>
  </si>
  <si>
    <t>515</t>
  </si>
  <si>
    <t>NATIONAL OFFICE</t>
  </si>
  <si>
    <t xml:space="preserve">  Professional Service</t>
  </si>
  <si>
    <t xml:space="preserve">  Insurance</t>
  </si>
  <si>
    <t>522</t>
  </si>
  <si>
    <t xml:space="preserve">  Utilities</t>
  </si>
  <si>
    <t>524</t>
  </si>
  <si>
    <t xml:space="preserve">       Electricity</t>
  </si>
  <si>
    <t>5242</t>
  </si>
  <si>
    <t xml:space="preserve">  Grounds Maintenance</t>
  </si>
  <si>
    <t>525</t>
  </si>
  <si>
    <t xml:space="preserve">  Office Supplies</t>
  </si>
  <si>
    <t>526</t>
  </si>
  <si>
    <t xml:space="preserve">  Building Maintenance</t>
  </si>
  <si>
    <t>527</t>
  </si>
  <si>
    <t>528</t>
  </si>
  <si>
    <t>530</t>
  </si>
  <si>
    <t xml:space="preserve">  United Parcel Service</t>
  </si>
  <si>
    <t>531</t>
  </si>
  <si>
    <t xml:space="preserve">  Data Processing</t>
  </si>
  <si>
    <t>532</t>
  </si>
  <si>
    <t xml:space="preserve">  Training</t>
  </si>
  <si>
    <t xml:space="preserve">  Offsite Storage</t>
  </si>
  <si>
    <t>PROGRAMS</t>
  </si>
  <si>
    <t xml:space="preserve">  Purchase-Resale/Gratis</t>
  </si>
  <si>
    <t xml:space="preserve">  Miscellaneous</t>
  </si>
  <si>
    <t>542</t>
  </si>
  <si>
    <t xml:space="preserve">  Publications</t>
  </si>
  <si>
    <t xml:space="preserve">       HEXAGON</t>
  </si>
  <si>
    <t xml:space="preserve">  Solicitation</t>
  </si>
  <si>
    <t>545</t>
  </si>
  <si>
    <t xml:space="preserve">       Chapter 5%</t>
  </si>
  <si>
    <t xml:space="preserve">  Awards-star (annual)</t>
  </si>
  <si>
    <t>546</t>
  </si>
  <si>
    <t xml:space="preserve">  Supreme Council</t>
  </si>
  <si>
    <t>547</t>
  </si>
  <si>
    <t xml:space="preserve">  District Counselors</t>
  </si>
  <si>
    <t>548</t>
  </si>
  <si>
    <t xml:space="preserve">  Expansion</t>
  </si>
  <si>
    <t>549</t>
  </si>
  <si>
    <t xml:space="preserve">  Conclave Fund</t>
  </si>
  <si>
    <t>550</t>
  </si>
  <si>
    <t xml:space="preserve">  Professional Assoc.</t>
  </si>
  <si>
    <t>551</t>
  </si>
  <si>
    <t xml:space="preserve">  Ritual &amp; Regalia</t>
  </si>
  <si>
    <t>552</t>
  </si>
  <si>
    <t>553</t>
  </si>
  <si>
    <t>554</t>
  </si>
  <si>
    <t xml:space="preserve">  Professional Branch </t>
  </si>
  <si>
    <t>556</t>
  </si>
  <si>
    <t xml:space="preserve">       Professional Representatives</t>
  </si>
  <si>
    <t xml:space="preserve">       Professional Chapters</t>
  </si>
  <si>
    <t>557</t>
  </si>
  <si>
    <t>559</t>
  </si>
  <si>
    <t xml:space="preserve">  Special Needs</t>
  </si>
  <si>
    <t xml:space="preserve">  House Fund Income</t>
  </si>
  <si>
    <t>Budget</t>
  </si>
  <si>
    <t>Actual</t>
  </si>
  <si>
    <t xml:space="preserve">  Just Give CC donations</t>
  </si>
  <si>
    <t>COLLEGIATE MEMBERS</t>
  </si>
  <si>
    <t>TOTAL - MEMBER SERVICES</t>
  </si>
  <si>
    <t>TOTAL - PROGRAMS</t>
  </si>
  <si>
    <t>TOTAL GENERAL FUND INCOME</t>
  </si>
  <si>
    <t>GMC</t>
  </si>
  <si>
    <t>GR</t>
  </si>
  <si>
    <t>SC</t>
  </si>
  <si>
    <t>GPA</t>
  </si>
  <si>
    <t>GCA</t>
  </si>
  <si>
    <t>GMA</t>
  </si>
  <si>
    <t xml:space="preserve">  Lifetime Membership Fees</t>
  </si>
  <si>
    <t xml:space="preserve">  AGR Management Fee</t>
  </si>
  <si>
    <t>Expense Approval</t>
  </si>
  <si>
    <t>Account Number</t>
  </si>
  <si>
    <t xml:space="preserve">                 Conclave Budget Comparison</t>
  </si>
  <si>
    <t>District Counselors</t>
  </si>
  <si>
    <t>OA - room/board only</t>
  </si>
  <si>
    <t>NO Staff</t>
  </si>
  <si>
    <t xml:space="preserve">Host Chapter </t>
  </si>
  <si>
    <t>Total</t>
  </si>
  <si>
    <t xml:space="preserve">Airfare and Mileage </t>
  </si>
  <si>
    <t xml:space="preserve">Housing </t>
  </si>
  <si>
    <t>Pre-conclave hsg  2 nights SC-GR-NO(8)</t>
  </si>
  <si>
    <t xml:space="preserve">Lunch (4days) </t>
  </si>
  <si>
    <t>Breaks and Mixers</t>
  </si>
  <si>
    <t>Tour</t>
  </si>
  <si>
    <t>Memento</t>
  </si>
  <si>
    <t>Group Photograph</t>
  </si>
  <si>
    <t>Postage/UPS</t>
  </si>
  <si>
    <t>Credit Card &amp; Phone Fees</t>
  </si>
  <si>
    <t>TOTAL EXPENSE</t>
  </si>
  <si>
    <t>Housing, Meals, and Breaks</t>
  </si>
  <si>
    <t>TOTAL INCOME</t>
  </si>
  <si>
    <t>NET COST</t>
  </si>
  <si>
    <t>54th Conclave - 2018</t>
  </si>
  <si>
    <t>Supreme Council, GR, AGR</t>
  </si>
  <si>
    <t>TOTAL - PROFESSIONAL MEMBERS</t>
  </si>
  <si>
    <t>TOTAL - COLLEGIATE MEMBERS</t>
  </si>
  <si>
    <t>TOTAL -  OTHER INCOME</t>
  </si>
  <si>
    <t xml:space="preserve">  Contribution to Foundation for Scholar Fund</t>
  </si>
  <si>
    <t xml:space="preserve">  Postage - USPS</t>
  </si>
  <si>
    <r>
      <t xml:space="preserve">       </t>
    </r>
    <r>
      <rPr>
        <i/>
        <sz val="10"/>
        <rFont val="Arial"/>
        <family val="2"/>
      </rPr>
      <t>HEXAGON</t>
    </r>
    <r>
      <rPr>
        <sz val="10"/>
        <rFont val="Arial"/>
        <family val="2"/>
      </rPr>
      <t xml:space="preserve"> Grand Editor Fee</t>
    </r>
  </si>
  <si>
    <t xml:space="preserve">  Collegiate Programs</t>
  </si>
  <si>
    <t xml:space="preserve">  Professional Programs</t>
  </si>
  <si>
    <t xml:space="preserve">  Program Development</t>
  </si>
  <si>
    <t xml:space="preserve">  Benefits - IRA Contribution</t>
  </si>
  <si>
    <t xml:space="preserve">  Partnerships- Amazon</t>
  </si>
  <si>
    <t>TOTAL GENERAL FUND EXPENSES</t>
  </si>
  <si>
    <t>TOTAL - NATIONAL OFFICE OPERATIONS</t>
  </si>
  <si>
    <t xml:space="preserve">  Equipment Rental, Repair, and Replacment</t>
  </si>
  <si>
    <t xml:space="preserve">                 Fiscal Year Budget Comparison </t>
  </si>
  <si>
    <t xml:space="preserve"> Web Site Services -Comcast</t>
  </si>
  <si>
    <t xml:space="preserve">       Raiser's Edge / NetCommunity</t>
  </si>
  <si>
    <t xml:space="preserve">  Bank, Misc. &amp; Credit Card Fees</t>
  </si>
  <si>
    <t xml:space="preserve">       Annual Fee for Hosting</t>
  </si>
  <si>
    <t xml:space="preserve">  Consultant Fees</t>
  </si>
  <si>
    <t xml:space="preserve">  Gift in Kind Donations from Members</t>
  </si>
  <si>
    <t xml:space="preserve">  Web Donations</t>
  </si>
  <si>
    <t xml:space="preserve">  Legal Expenses</t>
  </si>
  <si>
    <t xml:space="preserve">  Foundation Reimbursement to Fraternity</t>
  </si>
  <si>
    <t xml:space="preserve">  Reserve Fund Donations</t>
  </si>
  <si>
    <t>Parking</t>
  </si>
  <si>
    <t xml:space="preserve">Dinner (4days) </t>
  </si>
  <si>
    <t>Registration - Professional Members</t>
  </si>
  <si>
    <t>Registration - Collegiate Members</t>
  </si>
  <si>
    <t>53rd Conclave - 2016</t>
  </si>
  <si>
    <t>Kuebler Chair / Scholar Chair</t>
  </si>
  <si>
    <t>Total Grand Chapter Delegates &amp; Guests</t>
  </si>
  <si>
    <t>Scholars (2)</t>
  </si>
  <si>
    <t>Kuebler, Hall of Fame (2), RTP Advisor</t>
  </si>
  <si>
    <t>Professional Representatives</t>
  </si>
  <si>
    <t>Professional Chapter Delegates</t>
  </si>
  <si>
    <t>Collegiate Chapter Delegates</t>
  </si>
  <si>
    <t>Grand Chapter Members and Attendees</t>
  </si>
  <si>
    <t>Collegiate Registration Fee</t>
  </si>
  <si>
    <t>Professional Registration Fee</t>
  </si>
  <si>
    <t>Room and Board</t>
  </si>
  <si>
    <t>Non-Delegate Collegiates</t>
  </si>
  <si>
    <t>Total Attendees for Each Fee Type</t>
  </si>
  <si>
    <t>$ / Attendee</t>
  </si>
  <si>
    <t># Attendees</t>
  </si>
  <si>
    <t>Kuebler Banquet</t>
  </si>
  <si>
    <t>Registration Supplies, Printing, Miscellaneous</t>
  </si>
  <si>
    <t>Fees</t>
  </si>
  <si>
    <t>Kuebler Fee Only</t>
  </si>
  <si>
    <t>Sponsorships</t>
  </si>
  <si>
    <t>Non-Delegate Active Professionals</t>
  </si>
  <si>
    <t>Non-Delegate Inactive Professionals</t>
  </si>
  <si>
    <t>GV, GE, Tontine, SC Candidates and, GP</t>
  </si>
  <si>
    <t>Non-Members (Guests)</t>
  </si>
  <si>
    <t>Host / Non-Member Guest Registration Fee</t>
  </si>
  <si>
    <t>Host/Non-Member Registration Fee</t>
  </si>
  <si>
    <t>Breakfast (5days)</t>
  </si>
  <si>
    <t>Kuebler (For those not Registered for Conclave)</t>
  </si>
  <si>
    <t>Meeting Rooms (main, 2 break out, 3 for GR, NO, storage)</t>
  </si>
  <si>
    <t>Host Committee &amp; SC Expenses</t>
  </si>
  <si>
    <t>T-Shirts</t>
  </si>
  <si>
    <t>Other</t>
  </si>
  <si>
    <t>Petty Cash</t>
  </si>
  <si>
    <t>Memento Sales</t>
  </si>
  <si>
    <t>Conclave GIK</t>
  </si>
  <si>
    <t>Parking Permit Fees</t>
  </si>
  <si>
    <t>Tour Receipts</t>
  </si>
  <si>
    <t>T-Shirt Sales</t>
  </si>
  <si>
    <t>Conclave Receipts - Other</t>
  </si>
  <si>
    <t>RESERVE FUND TRANSFER TO GENERAL FUND</t>
  </si>
  <si>
    <t>GENERAL FUND TRANSFER TO RESERVE FUND</t>
  </si>
  <si>
    <t>GENERAL FUND PROFIT (LOSS)</t>
  </si>
  <si>
    <t>Interest Expense</t>
  </si>
  <si>
    <t>Student Registration Fee</t>
  </si>
  <si>
    <t xml:space="preserve">  CAPEX</t>
  </si>
  <si>
    <t xml:space="preserve">  New Member Assistance Fund</t>
  </si>
  <si>
    <t>55th Conclave - 2020</t>
  </si>
  <si>
    <t xml:space="preserve">  District Income from Outside Sources</t>
  </si>
  <si>
    <t xml:space="preserve">    SE District Conclave Donation (Dow)</t>
  </si>
  <si>
    <t xml:space="preserve">    GP District Conclave Donation</t>
  </si>
  <si>
    <t xml:space="preserve">       GP District Conclave Expenses</t>
  </si>
  <si>
    <t xml:space="preserve">    PC District Conclave Donation (Delphon)</t>
  </si>
  <si>
    <t>GCA / PCDC</t>
  </si>
  <si>
    <t>GCA / GPDC</t>
  </si>
  <si>
    <t>GCA / SEDC</t>
  </si>
  <si>
    <t xml:space="preserve">       SE District Conclave Expenses</t>
  </si>
  <si>
    <t xml:space="preserve">       PC District Conclave Expenses</t>
  </si>
  <si>
    <t xml:space="preserve">Awards and Recreation Awards </t>
  </si>
  <si>
    <t xml:space="preserve">Rental, Recreation Expense </t>
  </si>
  <si>
    <t>Transportation - Fuel</t>
  </si>
  <si>
    <t xml:space="preserve">  Health and Safety Surcharge (Pledge)</t>
  </si>
  <si>
    <t xml:space="preserve">  Health and Safety Surcharge (Initiate)</t>
  </si>
  <si>
    <t>Inactive Professional Registration Fee</t>
  </si>
  <si>
    <t>Active Professional Registration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</si>
</sst>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_)"/>
    <numFmt numFmtId="165" formatCode="hh:mm\ AM/PM_)"/>
    <numFmt numFmtId="166" formatCode="0_);\(0\)"/>
    <numFmt numFmtId="167" formatCode="&quot;$&quot;#,##0.00"/>
    <numFmt numFmtId="168" formatCode="&quot;$&quot;#,##0"/>
  </numFmts>
  <fonts count="21" x14ac:knownFonts="1">
    <font>
      <sz val="10"/>
      <name val="Courier"/>
    </font>
    <font>
      <sz val="10"/>
      <name val="Arial"/>
      <family val="2"/>
    </font>
    <font>
      <b/>
      <sz val="10"/>
      <name val="Arial"/>
      <family val="2"/>
    </font>
    <font>
      <b/>
      <sz val="12"/>
      <name val="Arial"/>
      <family val="2"/>
    </font>
    <font>
      <sz val="12"/>
      <name val="Arial"/>
      <family val="2"/>
    </font>
    <font>
      <u/>
      <sz val="10"/>
      <color theme="10"/>
      <name val="Courier"/>
      <family val="3"/>
    </font>
    <font>
      <u/>
      <sz val="10"/>
      <color theme="11"/>
      <name val="Courier"/>
      <family val="3"/>
    </font>
    <font>
      <b/>
      <sz val="18"/>
      <name val="Arial"/>
      <family val="2"/>
    </font>
    <font>
      <b/>
      <u/>
      <sz val="12"/>
      <name val="Arial"/>
      <family val="2"/>
    </font>
    <font>
      <b/>
      <u/>
      <sz val="10"/>
      <name val="Arial"/>
      <family val="2"/>
    </font>
    <font>
      <sz val="9"/>
      <color indexed="81"/>
      <name val="Tahoma"/>
      <family val="2"/>
    </font>
    <font>
      <b/>
      <sz val="9"/>
      <color indexed="81"/>
      <name val="Tahoma"/>
      <family val="2"/>
    </font>
    <font>
      <sz val="8"/>
      <color indexed="81"/>
      <name val="Tahoma"/>
      <family val="2"/>
    </font>
    <font>
      <sz val="11"/>
      <name val="Arial"/>
      <family val="2"/>
    </font>
    <font>
      <sz val="10"/>
      <name val="Courier"/>
      <family val="3"/>
    </font>
    <font>
      <sz val="10"/>
      <name val="Arial"/>
      <family val="2"/>
    </font>
    <font>
      <b/>
      <sz val="10"/>
      <name val="Courier"/>
      <family val="3"/>
    </font>
    <font>
      <i/>
      <sz val="10"/>
      <name val="Arial"/>
      <family val="2"/>
    </font>
    <font>
      <b/>
      <sz val="8"/>
      <name val="Arial"/>
      <family val="2"/>
    </font>
    <font>
      <b/>
      <sz val="9"/>
      <color indexed="81"/>
      <name val="Tahoma"/>
      <charset val="1"/>
    </font>
    <font>
      <sz val="9"/>
      <color indexed="81"/>
      <name val="Tahoma"/>
      <charset val="1"/>
    </font>
  </fonts>
  <fills count="8">
    <fill>
      <patternFill patternType="none"/>
    </fill>
    <fill>
      <patternFill patternType="gray125"/>
    </fill>
    <fill>
      <patternFill patternType="solid">
        <fgColor rgb="FFFEFEB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EFFBA5"/>
        <bgColor indexed="64"/>
      </patternFill>
    </fill>
    <fill>
      <patternFill patternType="solid">
        <fgColor theme="4" tint="0.39997558519241921"/>
        <bgColor indexed="64"/>
      </patternFill>
    </fill>
  </fills>
  <borders count="28">
    <border>
      <left/>
      <right/>
      <top/>
      <bottom/>
      <diagonal/>
    </border>
    <border>
      <left/>
      <right/>
      <top/>
      <bottom style="thin">
        <color auto="1"/>
      </bottom>
      <diagonal/>
    </border>
    <border>
      <left style="thin">
        <color auto="1"/>
      </left>
      <right style="thin">
        <color auto="1"/>
      </right>
      <top/>
      <bottom/>
      <diagonal/>
    </border>
    <border>
      <left/>
      <right style="thin">
        <color auto="1"/>
      </right>
      <top/>
      <bottom/>
      <diagonal/>
    </border>
    <border>
      <left style="thin">
        <color indexed="64"/>
      </left>
      <right style="thin">
        <color indexed="64"/>
      </right>
      <top/>
      <bottom style="thin">
        <color auto="1"/>
      </bottom>
      <diagonal/>
    </border>
    <border>
      <left/>
      <right style="thin">
        <color indexed="64"/>
      </right>
      <top/>
      <bottom style="thin">
        <color auto="1"/>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auto="1"/>
      </bottom>
      <diagonal/>
    </border>
    <border>
      <left/>
      <right style="medium">
        <color indexed="64"/>
      </right>
      <top style="thin">
        <color indexed="64"/>
      </top>
      <bottom style="thin">
        <color auto="1"/>
      </bottom>
      <diagonal/>
    </border>
    <border>
      <left/>
      <right/>
      <top style="thin">
        <color indexed="64"/>
      </top>
      <bottom style="thin">
        <color indexed="64"/>
      </bottom>
      <diagonal/>
    </border>
  </borders>
  <cellStyleXfs count="6">
    <xf numFmtId="37" fontId="0" fillId="0" borderId="0"/>
    <xf numFmtId="37" fontId="5" fillId="0" borderId="0" applyNumberFormat="0" applyFill="0" applyBorder="0" applyAlignment="0" applyProtection="0"/>
    <xf numFmtId="37" fontId="6" fillId="0" borderId="0" applyNumberFormat="0" applyFill="0" applyBorder="0" applyAlignment="0" applyProtection="0"/>
    <xf numFmtId="37" fontId="5" fillId="0" borderId="0" applyNumberFormat="0" applyFill="0" applyBorder="0" applyAlignment="0" applyProtection="0"/>
    <xf numFmtId="37" fontId="6" fillId="0" borderId="0" applyNumberFormat="0" applyFill="0" applyBorder="0" applyAlignment="0" applyProtection="0"/>
    <xf numFmtId="0" fontId="14" fillId="0" borderId="0"/>
  </cellStyleXfs>
  <cellXfs count="182">
    <xf numFmtId="37" fontId="0" fillId="0" borderId="0" xfId="0"/>
    <xf numFmtId="164" fontId="1" fillId="0" borderId="0" xfId="0" applyNumberFormat="1" applyFont="1" applyProtection="1"/>
    <xf numFmtId="37" fontId="1" fillId="0" borderId="0" xfId="0" applyFont="1"/>
    <xf numFmtId="37" fontId="1" fillId="0" borderId="0" xfId="0" applyNumberFormat="1" applyFont="1" applyAlignment="1" applyProtection="1">
      <alignment horizontal="left"/>
    </xf>
    <xf numFmtId="37" fontId="1" fillId="0" borderId="0" xfId="0" quotePrefix="1" applyNumberFormat="1" applyFont="1" applyAlignment="1" applyProtection="1">
      <alignment horizontal="left"/>
    </xf>
    <xf numFmtId="37" fontId="1" fillId="0" borderId="1" xfId="0" applyNumberFormat="1" applyFont="1" applyBorder="1" applyAlignment="1" applyProtection="1">
      <alignment horizontal="left"/>
    </xf>
    <xf numFmtId="37" fontId="1" fillId="0" borderId="1" xfId="0" applyFont="1" applyBorder="1"/>
    <xf numFmtId="37" fontId="1" fillId="0" borderId="0" xfId="0" applyFont="1" applyBorder="1"/>
    <xf numFmtId="37" fontId="1" fillId="0" borderId="0" xfId="0" applyNumberFormat="1" applyFont="1" applyBorder="1" applyAlignment="1" applyProtection="1">
      <alignment horizontal="left"/>
    </xf>
    <xf numFmtId="37" fontId="1" fillId="0" borderId="0" xfId="0" applyFont="1" applyFill="1"/>
    <xf numFmtId="37" fontId="1" fillId="0" borderId="0" xfId="0" applyNumberFormat="1" applyFont="1" applyFill="1" applyAlignment="1" applyProtection="1">
      <alignment horizontal="left"/>
    </xf>
    <xf numFmtId="1" fontId="1" fillId="0" borderId="0" xfId="0" applyNumberFormat="1" applyFont="1"/>
    <xf numFmtId="37" fontId="2" fillId="0" borderId="0" xfId="0" applyNumberFormat="1" applyFont="1" applyAlignment="1" applyProtection="1">
      <alignment horizontal="left"/>
    </xf>
    <xf numFmtId="1" fontId="4" fillId="0" borderId="0" xfId="0" applyNumberFormat="1" applyFont="1"/>
    <xf numFmtId="37" fontId="1" fillId="0" borderId="0" xfId="0" applyFont="1" applyFill="1" applyBorder="1"/>
    <xf numFmtId="37" fontId="1" fillId="0" borderId="1" xfId="0" applyFont="1" applyFill="1" applyBorder="1"/>
    <xf numFmtId="37" fontId="1" fillId="0" borderId="1" xfId="0" applyNumberFormat="1" applyFont="1" applyFill="1" applyBorder="1" applyAlignment="1" applyProtection="1">
      <alignment horizontal="left"/>
    </xf>
    <xf numFmtId="37" fontId="1" fillId="0" borderId="0" xfId="0" quotePrefix="1" applyNumberFormat="1" applyFont="1" applyFill="1" applyAlignment="1" applyProtection="1">
      <alignment horizontal="left"/>
    </xf>
    <xf numFmtId="37" fontId="1" fillId="0" borderId="0" xfId="0" applyNumberFormat="1" applyFont="1" applyFill="1" applyBorder="1" applyAlignment="1" applyProtection="1">
      <alignment horizontal="left"/>
    </xf>
    <xf numFmtId="37" fontId="1" fillId="0" borderId="0" xfId="0" quotePrefix="1" applyFont="1" applyBorder="1" applyAlignment="1">
      <alignment horizontal="left"/>
    </xf>
    <xf numFmtId="37" fontId="1" fillId="0" borderId="1" xfId="0" applyFont="1" applyBorder="1" applyAlignment="1">
      <alignment horizontal="left"/>
    </xf>
    <xf numFmtId="37" fontId="7" fillId="0" borderId="0" xfId="0" applyFont="1"/>
    <xf numFmtId="37" fontId="1" fillId="0" borderId="0" xfId="0" applyNumberFormat="1" applyFont="1" applyFill="1" applyAlignment="1" applyProtection="1">
      <alignment horizontal="center"/>
    </xf>
    <xf numFmtId="37" fontId="1" fillId="0" borderId="0" xfId="0" applyNumberFormat="1" applyFont="1" applyFill="1" applyAlignment="1" applyProtection="1">
      <alignment horizontal="right"/>
    </xf>
    <xf numFmtId="37" fontId="1" fillId="0" borderId="0" xfId="0" applyNumberFormat="1" applyFont="1" applyFill="1" applyBorder="1" applyAlignment="1" applyProtection="1">
      <alignment horizontal="right"/>
    </xf>
    <xf numFmtId="37" fontId="1" fillId="0" borderId="0" xfId="0" quotePrefix="1" applyNumberFormat="1" applyFont="1" applyFill="1" applyAlignment="1" applyProtection="1">
      <alignment horizontal="right"/>
    </xf>
    <xf numFmtId="37" fontId="8" fillId="0" borderId="0" xfId="0" applyNumberFormat="1" applyFont="1" applyAlignment="1" applyProtection="1">
      <alignment horizontal="center"/>
    </xf>
    <xf numFmtId="37" fontId="9" fillId="0" borderId="0" xfId="0" applyNumberFormat="1" applyFont="1" applyAlignment="1" applyProtection="1">
      <alignment horizontal="center"/>
    </xf>
    <xf numFmtId="165" fontId="1" fillId="0" borderId="0" xfId="0" applyNumberFormat="1" applyFont="1" applyAlignment="1" applyProtection="1">
      <alignment horizontal="center"/>
    </xf>
    <xf numFmtId="1" fontId="2" fillId="0" borderId="0" xfId="0" applyNumberFormat="1" applyFont="1" applyAlignment="1" applyProtection="1">
      <alignment horizontal="left"/>
    </xf>
    <xf numFmtId="1" fontId="2" fillId="0" borderId="1" xfId="0" applyNumberFormat="1" applyFont="1" applyBorder="1" applyAlignment="1" applyProtection="1">
      <alignment horizontal="left"/>
    </xf>
    <xf numFmtId="1" fontId="2" fillId="0" borderId="0" xfId="0" applyNumberFormat="1" applyFont="1"/>
    <xf numFmtId="1" fontId="2" fillId="0" borderId="0" xfId="0" applyNumberFormat="1" applyFont="1" applyAlignment="1">
      <alignment horizontal="left"/>
    </xf>
    <xf numFmtId="1" fontId="2" fillId="0" borderId="0" xfId="0" applyNumberFormat="1" applyFont="1" applyFill="1" applyAlignment="1" applyProtection="1">
      <alignment horizontal="left"/>
    </xf>
    <xf numFmtId="1" fontId="2" fillId="0" borderId="0" xfId="0" applyNumberFormat="1" applyFont="1" applyBorder="1" applyAlignment="1" applyProtection="1">
      <alignment horizontal="left"/>
    </xf>
    <xf numFmtId="1" fontId="2" fillId="0" borderId="0" xfId="0" applyNumberFormat="1" applyFont="1" applyBorder="1" applyAlignment="1">
      <alignment horizontal="left"/>
    </xf>
    <xf numFmtId="1" fontId="2" fillId="0" borderId="1" xfId="0" applyNumberFormat="1" applyFont="1" applyBorder="1" applyAlignment="1">
      <alignment horizontal="left"/>
    </xf>
    <xf numFmtId="1" fontId="2" fillId="0" borderId="0" xfId="0" applyNumberFormat="1" applyFont="1" applyBorder="1"/>
    <xf numFmtId="166" fontId="2" fillId="3" borderId="2" xfId="0" applyNumberFormat="1" applyFont="1" applyFill="1" applyBorder="1" applyAlignment="1" applyProtection="1">
      <alignment horizontal="center"/>
    </xf>
    <xf numFmtId="37" fontId="2" fillId="3" borderId="4" xfId="0" applyNumberFormat="1" applyFont="1" applyFill="1" applyBorder="1" applyAlignment="1" applyProtection="1">
      <alignment horizontal="center"/>
    </xf>
    <xf numFmtId="37" fontId="1" fillId="3" borderId="2" xfId="0" applyFont="1" applyFill="1" applyBorder="1"/>
    <xf numFmtId="37" fontId="1" fillId="3" borderId="4" xfId="0" applyFont="1" applyFill="1" applyBorder="1"/>
    <xf numFmtId="37" fontId="4" fillId="3" borderId="2" xfId="0" applyNumberFormat="1" applyFont="1" applyFill="1" applyBorder="1" applyProtection="1"/>
    <xf numFmtId="166" fontId="2" fillId="2" borderId="2" xfId="0" applyNumberFormat="1" applyFont="1" applyFill="1" applyBorder="1" applyAlignment="1" applyProtection="1">
      <alignment horizontal="center"/>
    </xf>
    <xf numFmtId="37" fontId="2" fillId="2" borderId="4" xfId="0" applyNumberFormat="1" applyFont="1" applyFill="1" applyBorder="1" applyAlignment="1" applyProtection="1">
      <alignment horizontal="center"/>
    </xf>
    <xf numFmtId="37" fontId="1" fillId="2" borderId="2" xfId="0" applyFont="1" applyFill="1" applyBorder="1"/>
    <xf numFmtId="37" fontId="1" fillId="2" borderId="4" xfId="0" applyFont="1" applyFill="1" applyBorder="1"/>
    <xf numFmtId="37" fontId="4" fillId="2" borderId="2" xfId="0" applyNumberFormat="1" applyFont="1" applyFill="1" applyBorder="1" applyProtection="1"/>
    <xf numFmtId="37" fontId="13" fillId="3" borderId="2" xfId="0" applyFont="1" applyFill="1" applyBorder="1"/>
    <xf numFmtId="37" fontId="13" fillId="2" borderId="2" xfId="0" applyFont="1" applyFill="1" applyBorder="1"/>
    <xf numFmtId="37" fontId="13" fillId="3" borderId="2" xfId="0" applyNumberFormat="1" applyFont="1" applyFill="1" applyBorder="1" applyProtection="1"/>
    <xf numFmtId="37" fontId="13" fillId="2" borderId="2" xfId="0" applyNumberFormat="1" applyFont="1" applyFill="1" applyBorder="1" applyProtection="1"/>
    <xf numFmtId="0" fontId="15" fillId="0" borderId="0" xfId="5" applyFont="1"/>
    <xf numFmtId="0" fontId="15" fillId="0" borderId="0" xfId="5" applyFont="1" applyAlignment="1" applyProtection="1">
      <alignment horizontal="left"/>
    </xf>
    <xf numFmtId="0" fontId="15" fillId="0" borderId="0" xfId="5" applyFont="1" applyBorder="1" applyAlignment="1" applyProtection="1">
      <alignment horizontal="left"/>
    </xf>
    <xf numFmtId="0" fontId="15" fillId="0" borderId="0" xfId="5" applyFont="1" applyFill="1" applyAlignment="1" applyProtection="1">
      <alignment horizontal="left"/>
    </xf>
    <xf numFmtId="0" fontId="2" fillId="0" borderId="0" xfId="5" applyFont="1" applyAlignment="1">
      <alignment horizontal="right"/>
    </xf>
    <xf numFmtId="0" fontId="15" fillId="0" borderId="0" xfId="5" applyFont="1" applyAlignment="1">
      <alignment horizontal="left"/>
    </xf>
    <xf numFmtId="0" fontId="2" fillId="0" borderId="0" xfId="5" applyFont="1" applyFill="1" applyAlignment="1">
      <alignment horizontal="right"/>
    </xf>
    <xf numFmtId="37" fontId="0" fillId="0" borderId="0" xfId="0" applyFill="1"/>
    <xf numFmtId="0" fontId="1" fillId="0" borderId="0" xfId="5" applyFont="1" applyFill="1" applyAlignment="1" applyProtection="1">
      <alignment horizontal="left"/>
    </xf>
    <xf numFmtId="0" fontId="8" fillId="0" borderId="0" xfId="5" applyFont="1" applyAlignment="1" applyProtection="1">
      <alignment horizontal="center"/>
    </xf>
    <xf numFmtId="0" fontId="8" fillId="0" borderId="0" xfId="5" applyFont="1" applyAlignment="1">
      <alignment horizontal="center"/>
    </xf>
    <xf numFmtId="0" fontId="2" fillId="0" borderId="18" xfId="5" applyFont="1" applyBorder="1" applyAlignment="1" applyProtection="1">
      <alignment horizontal="left"/>
    </xf>
    <xf numFmtId="0" fontId="15" fillId="0" borderId="18" xfId="5" applyFont="1" applyBorder="1" applyAlignment="1">
      <alignment horizontal="left"/>
    </xf>
    <xf numFmtId="0" fontId="2" fillId="0" borderId="18" xfId="5" applyFont="1" applyBorder="1" applyAlignment="1">
      <alignment horizontal="right"/>
    </xf>
    <xf numFmtId="0" fontId="2" fillId="0" borderId="18" xfId="5" applyFont="1" applyBorder="1" applyAlignment="1">
      <alignment horizontal="left"/>
    </xf>
    <xf numFmtId="0" fontId="1" fillId="0" borderId="0" xfId="5" applyFont="1" applyAlignment="1" applyProtection="1">
      <alignment horizontal="left"/>
    </xf>
    <xf numFmtId="37" fontId="13" fillId="3" borderId="19" xfId="0" applyNumberFormat="1" applyFont="1" applyFill="1" applyBorder="1" applyProtection="1"/>
    <xf numFmtId="37" fontId="13" fillId="2" borderId="19" xfId="0" applyNumberFormat="1" applyFont="1" applyFill="1" applyBorder="1" applyProtection="1"/>
    <xf numFmtId="0" fontId="2" fillId="0" borderId="18" xfId="5" applyFont="1" applyFill="1" applyBorder="1" applyAlignment="1" applyProtection="1">
      <alignment horizontal="left"/>
    </xf>
    <xf numFmtId="0" fontId="2" fillId="0" borderId="18" xfId="5" applyFont="1" applyBorder="1"/>
    <xf numFmtId="37" fontId="17" fillId="0" borderId="0" xfId="0" applyNumberFormat="1" applyFont="1" applyAlignment="1" applyProtection="1">
      <alignment horizontal="left"/>
    </xf>
    <xf numFmtId="1" fontId="2" fillId="0" borderId="0" xfId="0" applyNumberFormat="1" applyFont="1" applyFill="1" applyBorder="1" applyAlignment="1" applyProtection="1">
      <alignment horizontal="left"/>
    </xf>
    <xf numFmtId="37" fontId="3" fillId="0" borderId="0" xfId="0" applyNumberFormat="1" applyFont="1" applyAlignment="1" applyProtection="1">
      <alignment horizontal="left"/>
    </xf>
    <xf numFmtId="37" fontId="3" fillId="3" borderId="2" xfId="0" applyNumberFormat="1" applyFont="1" applyFill="1" applyBorder="1" applyProtection="1"/>
    <xf numFmtId="37" fontId="3" fillId="2" borderId="2" xfId="0" applyNumberFormat="1" applyFont="1" applyFill="1" applyBorder="1" applyProtection="1"/>
    <xf numFmtId="0" fontId="1" fillId="0" borderId="0" xfId="5" applyFont="1" applyFill="1" applyBorder="1" applyAlignment="1" applyProtection="1">
      <alignment horizontal="left"/>
    </xf>
    <xf numFmtId="0" fontId="1" fillId="0" borderId="0" xfId="5" applyFont="1" applyAlignment="1">
      <alignment horizontal="left"/>
    </xf>
    <xf numFmtId="0" fontId="8" fillId="0" borderId="0" xfId="5" applyFont="1" applyAlignment="1" applyProtection="1">
      <alignment horizontal="left"/>
    </xf>
    <xf numFmtId="0" fontId="2" fillId="0" borderId="10" xfId="5" applyFont="1" applyFill="1" applyBorder="1"/>
    <xf numFmtId="0" fontId="15" fillId="0" borderId="10" xfId="5" applyFont="1" applyFill="1" applyBorder="1" applyAlignment="1">
      <alignment horizontal="left"/>
    </xf>
    <xf numFmtId="0" fontId="2" fillId="0" borderId="0" xfId="5" applyFont="1" applyFill="1" applyBorder="1"/>
    <xf numFmtId="0" fontId="15" fillId="0" borderId="0" xfId="5" applyFont="1" applyFill="1" applyBorder="1" applyAlignment="1">
      <alignment horizontal="left"/>
    </xf>
    <xf numFmtId="0" fontId="2" fillId="0" borderId="11" xfId="5" applyFont="1" applyFill="1" applyBorder="1"/>
    <xf numFmtId="0" fontId="2" fillId="0" borderId="11" xfId="5" applyFont="1" applyFill="1" applyBorder="1" applyAlignment="1">
      <alignment horizontal="right"/>
    </xf>
    <xf numFmtId="0" fontId="15" fillId="0" borderId="11" xfId="5" applyFont="1" applyFill="1" applyBorder="1" applyAlignment="1">
      <alignment horizontal="left"/>
    </xf>
    <xf numFmtId="0" fontId="2" fillId="0" borderId="14" xfId="5" applyFont="1" applyFill="1" applyBorder="1" applyAlignment="1">
      <alignment horizontal="right"/>
    </xf>
    <xf numFmtId="0" fontId="18" fillId="0" borderId="21" xfId="5" applyFont="1" applyFill="1" applyBorder="1" applyAlignment="1" applyProtection="1">
      <alignment horizontal="center" wrapText="1"/>
    </xf>
    <xf numFmtId="0" fontId="18" fillId="0" borderId="22" xfId="5" applyFont="1" applyFill="1" applyBorder="1" applyAlignment="1" applyProtection="1">
      <alignment horizontal="center" wrapText="1"/>
    </xf>
    <xf numFmtId="0" fontId="18" fillId="0" borderId="23" xfId="5" applyFont="1" applyFill="1" applyBorder="1" applyAlignment="1" applyProtection="1">
      <alignment horizontal="center" wrapText="1"/>
    </xf>
    <xf numFmtId="0" fontId="3" fillId="0" borderId="18" xfId="5" applyFont="1" applyFill="1" applyBorder="1" applyAlignment="1" applyProtection="1">
      <alignment horizontal="left"/>
    </xf>
    <xf numFmtId="0" fontId="1" fillId="0" borderId="0" xfId="5" applyFont="1" applyFill="1" applyBorder="1" applyAlignment="1" applyProtection="1">
      <alignment horizontal="center"/>
    </xf>
    <xf numFmtId="0" fontId="1" fillId="0" borderId="10" xfId="5" applyFont="1" applyFill="1" applyBorder="1" applyAlignment="1" applyProtection="1">
      <alignment horizontal="center"/>
    </xf>
    <xf numFmtId="37" fontId="0" fillId="0" borderId="11" xfId="0" applyBorder="1" applyAlignment="1">
      <alignment horizontal="center"/>
    </xf>
    <xf numFmtId="0" fontId="1" fillId="5" borderId="0" xfId="5" applyFont="1" applyFill="1" applyAlignment="1" applyProtection="1">
      <alignment horizontal="left"/>
    </xf>
    <xf numFmtId="0" fontId="2" fillId="5" borderId="18" xfId="5" applyFont="1" applyFill="1" applyBorder="1" applyAlignment="1" applyProtection="1">
      <alignment horizontal="left"/>
    </xf>
    <xf numFmtId="0" fontId="1" fillId="5" borderId="10" xfId="5" applyFont="1" applyFill="1" applyBorder="1" applyAlignment="1" applyProtection="1">
      <alignment horizontal="center"/>
    </xf>
    <xf numFmtId="0" fontId="18" fillId="0" borderId="25" xfId="5" applyFont="1" applyFill="1" applyBorder="1" applyAlignment="1" applyProtection="1">
      <alignment horizontal="left"/>
    </xf>
    <xf numFmtId="0" fontId="18" fillId="0" borderId="26" xfId="5" applyFont="1" applyFill="1" applyBorder="1" applyAlignment="1" applyProtection="1">
      <alignment horizontal="left"/>
    </xf>
    <xf numFmtId="0" fontId="18" fillId="0" borderId="25" xfId="5" applyFont="1" applyFill="1" applyBorder="1" applyAlignment="1" applyProtection="1">
      <alignment horizontal="center"/>
    </xf>
    <xf numFmtId="0" fontId="18" fillId="0" borderId="20" xfId="5" applyFont="1" applyFill="1" applyBorder="1" applyAlignment="1" applyProtection="1">
      <alignment horizontal="center"/>
    </xf>
    <xf numFmtId="0" fontId="18" fillId="0" borderId="26" xfId="5" applyFont="1" applyFill="1" applyBorder="1" applyAlignment="1" applyProtection="1">
      <alignment horizontal="center"/>
    </xf>
    <xf numFmtId="0" fontId="18" fillId="0" borderId="10" xfId="5" applyFont="1" applyFill="1" applyBorder="1" applyAlignment="1" applyProtection="1">
      <alignment horizontal="left"/>
    </xf>
    <xf numFmtId="0" fontId="18" fillId="0" borderId="0" xfId="5" applyFont="1" applyFill="1" applyBorder="1" applyAlignment="1" applyProtection="1">
      <alignment horizontal="left"/>
    </xf>
    <xf numFmtId="0" fontId="1" fillId="4" borderId="0" xfId="5" applyFont="1" applyFill="1" applyBorder="1" applyAlignment="1" applyProtection="1">
      <alignment horizontal="center"/>
    </xf>
    <xf numFmtId="0" fontId="2" fillId="4" borderId="0" xfId="5" applyFont="1" applyFill="1" applyBorder="1"/>
    <xf numFmtId="0" fontId="1" fillId="4" borderId="10" xfId="5" applyFont="1" applyFill="1" applyBorder="1" applyAlignment="1" applyProtection="1">
      <alignment horizontal="center"/>
    </xf>
    <xf numFmtId="0" fontId="2" fillId="0" borderId="18" xfId="5" applyFont="1" applyFill="1" applyBorder="1"/>
    <xf numFmtId="168" fontId="1" fillId="0" borderId="10" xfId="5" applyNumberFormat="1" applyFont="1" applyFill="1" applyBorder="1" applyAlignment="1" applyProtection="1">
      <alignment horizontal="right"/>
    </xf>
    <xf numFmtId="0" fontId="2" fillId="0" borderId="24" xfId="5" applyFont="1" applyFill="1" applyBorder="1" applyAlignment="1">
      <alignment horizontal="right"/>
    </xf>
    <xf numFmtId="0" fontId="2" fillId="0" borderId="1" xfId="5" applyFont="1" applyFill="1" applyBorder="1" applyAlignment="1">
      <alignment horizontal="right"/>
    </xf>
    <xf numFmtId="0" fontId="2" fillId="0" borderId="12" xfId="5" applyFont="1" applyFill="1" applyBorder="1" applyAlignment="1">
      <alignment horizontal="right"/>
    </xf>
    <xf numFmtId="0" fontId="18" fillId="0" borderId="27" xfId="5" applyFont="1" applyFill="1" applyBorder="1" applyAlignment="1" applyProtection="1">
      <alignment horizontal="left"/>
    </xf>
    <xf numFmtId="0" fontId="18" fillId="0" borderId="6" xfId="5" applyFont="1" applyFill="1" applyBorder="1" applyAlignment="1" applyProtection="1">
      <alignment horizontal="left"/>
    </xf>
    <xf numFmtId="168" fontId="1" fillId="0" borderId="0" xfId="5" applyNumberFormat="1" applyFont="1" applyFill="1" applyBorder="1" applyAlignment="1" applyProtection="1">
      <alignment horizontal="right"/>
    </xf>
    <xf numFmtId="168" fontId="1" fillId="0" borderId="10" xfId="5" applyNumberFormat="1" applyFont="1" applyFill="1" applyBorder="1" applyAlignment="1">
      <alignment horizontal="right"/>
    </xf>
    <xf numFmtId="168" fontId="1" fillId="0" borderId="0" xfId="5" applyNumberFormat="1" applyFont="1" applyFill="1" applyBorder="1" applyAlignment="1">
      <alignment horizontal="right"/>
    </xf>
    <xf numFmtId="0" fontId="1" fillId="0" borderId="0" xfId="5" applyFont="1" applyFill="1" applyBorder="1" applyAlignment="1">
      <alignment horizontal="right"/>
    </xf>
    <xf numFmtId="168" fontId="2" fillId="0" borderId="10" xfId="5" applyNumberFormat="1" applyFont="1" applyFill="1" applyBorder="1" applyAlignment="1">
      <alignment horizontal="right"/>
    </xf>
    <xf numFmtId="168" fontId="2" fillId="0" borderId="0" xfId="5" applyNumberFormat="1" applyFont="1" applyFill="1" applyBorder="1" applyAlignment="1">
      <alignment horizontal="right"/>
    </xf>
    <xf numFmtId="168" fontId="2" fillId="0" borderId="17" xfId="5" applyNumberFormat="1" applyFont="1" applyFill="1" applyBorder="1" applyAlignment="1">
      <alignment horizontal="right"/>
    </xf>
    <xf numFmtId="168" fontId="2" fillId="0" borderId="15" xfId="5" applyNumberFormat="1" applyFont="1" applyFill="1" applyBorder="1" applyAlignment="1">
      <alignment horizontal="right"/>
    </xf>
    <xf numFmtId="168" fontId="2" fillId="0" borderId="13" xfId="5" applyNumberFormat="1" applyFont="1" applyFill="1" applyBorder="1" applyAlignment="1">
      <alignment horizontal="right"/>
    </xf>
    <xf numFmtId="37" fontId="0" fillId="0" borderId="0" xfId="0" applyBorder="1" applyAlignment="1">
      <alignment horizontal="center"/>
    </xf>
    <xf numFmtId="0" fontId="18" fillId="0" borderId="27" xfId="5" applyFont="1" applyFill="1" applyBorder="1" applyAlignment="1" applyProtection="1">
      <alignment horizontal="center"/>
    </xf>
    <xf numFmtId="0" fontId="1" fillId="4" borderId="11" xfId="5" applyFont="1" applyFill="1" applyBorder="1" applyAlignment="1" applyProtection="1">
      <alignment horizontal="center"/>
    </xf>
    <xf numFmtId="0" fontId="1" fillId="0" borderId="11" xfId="5" applyFont="1" applyFill="1" applyBorder="1" applyAlignment="1" applyProtection="1">
      <alignment horizontal="center"/>
    </xf>
    <xf numFmtId="0" fontId="2" fillId="4" borderId="11" xfId="5" applyFont="1" applyFill="1" applyBorder="1"/>
    <xf numFmtId="168" fontId="1" fillId="0" borderId="10" xfId="0" applyNumberFormat="1" applyFont="1" applyBorder="1" applyAlignment="1">
      <alignment horizontal="right"/>
    </xf>
    <xf numFmtId="168" fontId="1" fillId="0" borderId="0" xfId="0" applyNumberFormat="1" applyFont="1" applyBorder="1" applyAlignment="1">
      <alignment horizontal="right"/>
    </xf>
    <xf numFmtId="37" fontId="1" fillId="0" borderId="11" xfId="0" applyFont="1" applyBorder="1" applyAlignment="1">
      <alignment horizontal="right"/>
    </xf>
    <xf numFmtId="0" fontId="1" fillId="0" borderId="11" xfId="5" applyFont="1" applyFill="1" applyBorder="1" applyAlignment="1" applyProtection="1">
      <alignment horizontal="right"/>
    </xf>
    <xf numFmtId="0" fontId="1" fillId="0" borderId="11" xfId="5" applyFont="1" applyFill="1" applyBorder="1" applyAlignment="1">
      <alignment horizontal="right"/>
    </xf>
    <xf numFmtId="0" fontId="18" fillId="0" borderId="11" xfId="5" applyFont="1" applyFill="1" applyBorder="1" applyAlignment="1" applyProtection="1">
      <alignment horizontal="left"/>
    </xf>
    <xf numFmtId="167" fontId="1" fillId="0" borderId="0" xfId="5" applyNumberFormat="1" applyFont="1" applyFill="1" applyBorder="1" applyAlignment="1">
      <alignment horizontal="right"/>
    </xf>
    <xf numFmtId="168" fontId="1" fillId="4" borderId="10" xfId="5" applyNumberFormat="1" applyFont="1" applyFill="1" applyBorder="1" applyAlignment="1" applyProtection="1">
      <alignment horizontal="right"/>
    </xf>
    <xf numFmtId="37" fontId="3" fillId="0" borderId="0" xfId="0" applyFont="1"/>
    <xf numFmtId="37" fontId="3" fillId="3" borderId="2" xfId="0" applyFont="1" applyFill="1" applyBorder="1"/>
    <xf numFmtId="37" fontId="3" fillId="3" borderId="3" xfId="0" applyNumberFormat="1" applyFont="1" applyFill="1" applyBorder="1" applyProtection="1"/>
    <xf numFmtId="37" fontId="3" fillId="2" borderId="3" xfId="0" applyNumberFormat="1" applyFont="1" applyFill="1" applyBorder="1" applyProtection="1"/>
    <xf numFmtId="37" fontId="13" fillId="2" borderId="3" xfId="0" applyNumberFormat="1" applyFont="1" applyFill="1" applyBorder="1" applyProtection="1"/>
    <xf numFmtId="37" fontId="13" fillId="3" borderId="3" xfId="0" applyNumberFormat="1" applyFont="1" applyFill="1" applyBorder="1" applyProtection="1"/>
    <xf numFmtId="1" fontId="2" fillId="0" borderId="5" xfId="0" applyNumberFormat="1" applyFont="1" applyBorder="1" applyAlignment="1">
      <alignment horizontal="left"/>
    </xf>
    <xf numFmtId="37" fontId="3" fillId="2" borderId="2" xfId="0" applyFont="1" applyFill="1" applyBorder="1"/>
    <xf numFmtId="37" fontId="1" fillId="3" borderId="5" xfId="0" applyFont="1" applyFill="1" applyBorder="1"/>
    <xf numFmtId="37" fontId="1" fillId="3" borderId="3" xfId="0" applyFont="1" applyFill="1" applyBorder="1"/>
    <xf numFmtId="37" fontId="1" fillId="2" borderId="3" xfId="0" applyFont="1" applyFill="1" applyBorder="1"/>
    <xf numFmtId="37" fontId="13" fillId="3" borderId="3" xfId="0" applyFont="1" applyFill="1" applyBorder="1"/>
    <xf numFmtId="37" fontId="13" fillId="2" borderId="3" xfId="0" applyFont="1" applyFill="1" applyBorder="1"/>
    <xf numFmtId="37" fontId="1" fillId="0" borderId="1" xfId="0" applyNumberFormat="1" applyFont="1" applyFill="1" applyBorder="1" applyAlignment="1" applyProtection="1">
      <alignment horizontal="right"/>
    </xf>
    <xf numFmtId="1" fontId="2" fillId="0" borderId="1" xfId="0" applyNumberFormat="1" applyFont="1" applyBorder="1"/>
    <xf numFmtId="37" fontId="1" fillId="2" borderId="5" xfId="0" applyFont="1" applyFill="1" applyBorder="1"/>
    <xf numFmtId="1" fontId="2" fillId="0" borderId="5" xfId="0" applyNumberFormat="1" applyFont="1" applyBorder="1" applyAlignment="1" applyProtection="1">
      <alignment horizontal="left"/>
    </xf>
    <xf numFmtId="166" fontId="2" fillId="3" borderId="3" xfId="0" applyNumberFormat="1" applyFont="1" applyFill="1" applyBorder="1" applyAlignment="1" applyProtection="1">
      <alignment horizontal="center"/>
    </xf>
    <xf numFmtId="37" fontId="3" fillId="2" borderId="19" xfId="0" applyNumberFormat="1" applyFont="1" applyFill="1" applyBorder="1" applyProtection="1"/>
    <xf numFmtId="0" fontId="1" fillId="0" borderId="0" xfId="5" applyFont="1"/>
    <xf numFmtId="168" fontId="1" fillId="4" borderId="10" xfId="5" applyNumberFormat="1" applyFont="1" applyFill="1" applyBorder="1" applyAlignment="1">
      <alignment horizontal="right"/>
    </xf>
    <xf numFmtId="164" fontId="2" fillId="0" borderId="0" xfId="0" applyNumberFormat="1" applyFont="1" applyFill="1" applyAlignment="1" applyProtection="1">
      <alignment horizontal="center" wrapText="1"/>
    </xf>
    <xf numFmtId="37" fontId="0" fillId="0" borderId="1" xfId="0" applyBorder="1" applyAlignment="1">
      <alignment horizontal="center" wrapText="1"/>
    </xf>
    <xf numFmtId="1" fontId="2" fillId="0" borderId="3" xfId="0" applyNumberFormat="1" applyFont="1" applyBorder="1" applyAlignment="1" applyProtection="1">
      <alignment horizontal="center" wrapText="1"/>
    </xf>
    <xf numFmtId="37" fontId="0" fillId="0" borderId="5" xfId="0" applyBorder="1" applyAlignment="1">
      <alignment horizontal="center" wrapText="1"/>
    </xf>
    <xf numFmtId="1" fontId="2" fillId="0" borderId="16" xfId="0" applyNumberFormat="1" applyFont="1" applyBorder="1" applyAlignment="1" applyProtection="1">
      <alignment horizontal="center" wrapText="1"/>
    </xf>
    <xf numFmtId="37" fontId="0" fillId="0" borderId="17" xfId="0" applyBorder="1" applyAlignment="1">
      <alignment horizontal="center" wrapText="1"/>
    </xf>
    <xf numFmtId="37" fontId="2" fillId="6" borderId="7" xfId="0" applyFont="1" applyFill="1" applyBorder="1" applyAlignment="1">
      <alignment horizontal="center" vertical="center"/>
    </xf>
    <xf numFmtId="37" fontId="16" fillId="6" borderId="8" xfId="0" applyFont="1" applyFill="1" applyBorder="1" applyAlignment="1">
      <alignment horizontal="center" vertical="center"/>
    </xf>
    <xf numFmtId="37" fontId="16" fillId="6" borderId="9" xfId="0" applyFont="1" applyFill="1" applyBorder="1" applyAlignment="1">
      <alignment horizontal="center" vertical="center"/>
    </xf>
    <xf numFmtId="37" fontId="16" fillId="6" borderId="15" xfId="0" applyFont="1" applyFill="1" applyBorder="1" applyAlignment="1">
      <alignment horizontal="center" vertical="center"/>
    </xf>
    <xf numFmtId="37" fontId="16" fillId="6" borderId="13" xfId="0" applyFont="1" applyFill="1" applyBorder="1" applyAlignment="1">
      <alignment horizontal="center" vertical="center"/>
    </xf>
    <xf numFmtId="37" fontId="16" fillId="6" borderId="14" xfId="0" applyFont="1" applyFill="1" applyBorder="1" applyAlignment="1">
      <alignment horizontal="center" vertical="center"/>
    </xf>
    <xf numFmtId="37" fontId="2" fillId="7" borderId="7" xfId="0" applyFont="1" applyFill="1" applyBorder="1" applyAlignment="1">
      <alignment horizontal="center" vertical="center"/>
    </xf>
    <xf numFmtId="37" fontId="16" fillId="7" borderId="8" xfId="0" applyFont="1" applyFill="1" applyBorder="1" applyAlignment="1">
      <alignment horizontal="center" vertical="center"/>
    </xf>
    <xf numFmtId="37" fontId="16" fillId="7" borderId="9" xfId="0" applyFont="1" applyFill="1" applyBorder="1" applyAlignment="1">
      <alignment horizontal="center" vertical="center"/>
    </xf>
    <xf numFmtId="37" fontId="16" fillId="7" borderId="15" xfId="0" applyFont="1" applyFill="1" applyBorder="1" applyAlignment="1">
      <alignment horizontal="center" vertical="center"/>
    </xf>
    <xf numFmtId="37" fontId="16" fillId="7" borderId="13" xfId="0" applyFont="1" applyFill="1" applyBorder="1" applyAlignment="1">
      <alignment horizontal="center" vertical="center"/>
    </xf>
    <xf numFmtId="37" fontId="16" fillId="7" borderId="14" xfId="0" applyFont="1" applyFill="1" applyBorder="1" applyAlignment="1">
      <alignment horizontal="center" vertical="center"/>
    </xf>
    <xf numFmtId="1" fontId="2" fillId="7" borderId="7" xfId="0" applyNumberFormat="1" applyFont="1" applyFill="1" applyBorder="1" applyAlignment="1" applyProtection="1">
      <alignment horizontal="center" vertical="center" wrapText="1"/>
    </xf>
    <xf numFmtId="37" fontId="0" fillId="7" borderId="8" xfId="0" applyFill="1" applyBorder="1" applyAlignment="1">
      <alignment horizontal="center" vertical="center" wrapText="1"/>
    </xf>
    <xf numFmtId="37" fontId="0" fillId="7" borderId="9" xfId="0" applyFill="1" applyBorder="1" applyAlignment="1">
      <alignment horizontal="center" vertical="center" wrapText="1"/>
    </xf>
    <xf numFmtId="37" fontId="0" fillId="7" borderId="15" xfId="0" applyFill="1" applyBorder="1" applyAlignment="1">
      <alignment horizontal="center" vertical="center" wrapText="1"/>
    </xf>
    <xf numFmtId="37" fontId="0" fillId="7" borderId="13" xfId="0" applyFill="1" applyBorder="1" applyAlignment="1">
      <alignment horizontal="center" vertical="center" wrapText="1"/>
    </xf>
    <xf numFmtId="37" fontId="0" fillId="7" borderId="14" xfId="0" applyFill="1" applyBorder="1" applyAlignment="1">
      <alignment horizontal="center" vertical="center" wrapText="1"/>
    </xf>
  </cellXfs>
  <cellStyles count="6">
    <cellStyle name="Followed Hyperlink" xfId="4" builtinId="9" hidden="1"/>
    <cellStyle name="Followed Hyperlink" xfId="2" builtinId="9" hidden="1"/>
    <cellStyle name="Hyperlink" xfId="3" builtinId="8" hidden="1"/>
    <cellStyle name="Hyperlink" xfId="1" builtinId="8" hidden="1"/>
    <cellStyle name="Normal" xfId="0" builtinId="0"/>
    <cellStyle name="Normal_45.conclavebudget" xfId="5" xr:uid="{00000000-0005-0000-0000-000007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EFEB2"/>
      <color rgb="FFEFFBA5"/>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962025</xdr:colOff>
      <xdr:row>3</xdr:row>
      <xdr:rowOff>158750</xdr:rowOff>
    </xdr:to>
    <xdr:pic>
      <xdr:nvPicPr>
        <xdr:cNvPr id="3" name="Picture 2" descr="LOGO">
          <a:extLst>
            <a:ext uri="{FF2B5EF4-FFF2-40B4-BE49-F238E27FC236}">
              <a16:creationId xmlns:a16="http://schemas.microsoft.com/office/drawing/2014/main" id="{A20C658E-D26A-49EE-B295-562858C98166}"/>
            </a:ext>
          </a:extLst>
        </xdr:cNvPr>
        <xdr:cNvPicPr/>
      </xdr:nvPicPr>
      <xdr:blipFill>
        <a:blip xmlns:r="http://schemas.openxmlformats.org/officeDocument/2006/relationships" r:embed="rId1" cstate="print"/>
        <a:srcRect/>
        <a:stretch>
          <a:fillRect/>
        </a:stretch>
      </xdr:blipFill>
      <xdr:spPr bwMode="auto">
        <a:xfrm>
          <a:off x="0" y="0"/>
          <a:ext cx="962025" cy="8096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962025</xdr:colOff>
      <xdr:row>3</xdr:row>
      <xdr:rowOff>167409</xdr:rowOff>
    </xdr:to>
    <xdr:pic>
      <xdr:nvPicPr>
        <xdr:cNvPr id="4" name="Picture 3" descr="LOGO">
          <a:extLst>
            <a:ext uri="{FF2B5EF4-FFF2-40B4-BE49-F238E27FC236}">
              <a16:creationId xmlns:a16="http://schemas.microsoft.com/office/drawing/2014/main" id="{2ABE91BC-FF45-4D20-BE82-5EF7A17383C8}"/>
            </a:ext>
          </a:extLst>
        </xdr:cNvPr>
        <xdr:cNvPicPr/>
      </xdr:nvPicPr>
      <xdr:blipFill>
        <a:blip xmlns:r="http://schemas.openxmlformats.org/officeDocument/2006/relationships" r:embed="rId1" cstate="print"/>
        <a:srcRect/>
        <a:stretch>
          <a:fillRect/>
        </a:stretch>
      </xdr:blipFill>
      <xdr:spPr bwMode="auto">
        <a:xfrm>
          <a:off x="0" y="0"/>
          <a:ext cx="962025" cy="81684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2"/>
  <sheetViews>
    <sheetView tabSelected="1" zoomScale="110" zoomScaleNormal="110" workbookViewId="0">
      <pane xSplit="3" ySplit="4" topLeftCell="D5" activePane="bottomRight" state="frozen"/>
      <selection pane="topRight" activeCell="D1" sqref="D1"/>
      <selection pane="bottomLeft" activeCell="A5" sqref="A5"/>
      <selection pane="bottomRight" activeCell="I6" sqref="I6"/>
    </sheetView>
  </sheetViews>
  <sheetFormatPr defaultColWidth="10.625" defaultRowHeight="12.75" x14ac:dyDescent="0.2"/>
  <cols>
    <col min="1" max="1" width="35.75" style="2" customWidth="1"/>
    <col min="2" max="2" width="10.875" style="9" customWidth="1"/>
    <col min="3" max="3" width="9.125" style="11" bestFit="1" customWidth="1"/>
    <col min="4" max="8" width="10.375" style="14" customWidth="1"/>
    <col min="9" max="9" width="10.625" style="2" customWidth="1"/>
    <col min="10" max="16384" width="10.625" style="2"/>
  </cols>
  <sheetData>
    <row r="1" spans="1:8" ht="24.2" customHeight="1" x14ac:dyDescent="0.35">
      <c r="A1" s="21" t="s">
        <v>133</v>
      </c>
    </row>
    <row r="3" spans="1:8" ht="15" customHeight="1" x14ac:dyDescent="0.2">
      <c r="A3" s="1"/>
      <c r="B3" s="158" t="s">
        <v>95</v>
      </c>
      <c r="C3" s="160" t="s">
        <v>96</v>
      </c>
      <c r="D3" s="38">
        <v>2016</v>
      </c>
      <c r="E3" s="43">
        <v>2017</v>
      </c>
      <c r="F3" s="38">
        <v>2018</v>
      </c>
      <c r="G3" s="43">
        <v>2019</v>
      </c>
      <c r="H3" s="154">
        <v>2020</v>
      </c>
    </row>
    <row r="4" spans="1:8" x14ac:dyDescent="0.2">
      <c r="A4" s="28"/>
      <c r="B4" s="159"/>
      <c r="C4" s="161"/>
      <c r="D4" s="39" t="s">
        <v>81</v>
      </c>
      <c r="E4" s="44" t="s">
        <v>81</v>
      </c>
      <c r="F4" s="39" t="s">
        <v>81</v>
      </c>
      <c r="G4" s="44" t="s">
        <v>81</v>
      </c>
      <c r="H4" s="39" t="s">
        <v>80</v>
      </c>
    </row>
    <row r="5" spans="1:8" ht="15.75" x14ac:dyDescent="0.25">
      <c r="A5" s="26" t="s">
        <v>0</v>
      </c>
      <c r="B5" s="22"/>
      <c r="C5" s="13"/>
      <c r="D5" s="40"/>
      <c r="E5" s="45"/>
      <c r="F5" s="40"/>
      <c r="G5" s="45"/>
      <c r="H5" s="40"/>
    </row>
    <row r="6" spans="1:8" x14ac:dyDescent="0.2">
      <c r="A6" s="27"/>
      <c r="B6" s="22"/>
      <c r="D6" s="40"/>
      <c r="E6" s="45"/>
      <c r="F6" s="40"/>
      <c r="G6" s="45"/>
      <c r="H6" s="40"/>
    </row>
    <row r="7" spans="1:8" ht="15" x14ac:dyDescent="0.2">
      <c r="A7" s="12" t="s">
        <v>83</v>
      </c>
      <c r="B7" s="10"/>
      <c r="C7" s="13"/>
      <c r="D7" s="40"/>
      <c r="E7" s="45"/>
      <c r="F7" s="40"/>
      <c r="G7" s="45"/>
      <c r="H7" s="40"/>
    </row>
    <row r="8" spans="1:8" x14ac:dyDescent="0.2">
      <c r="A8" s="3" t="s">
        <v>1</v>
      </c>
      <c r="B8" s="10"/>
      <c r="C8" s="34" t="s">
        <v>2</v>
      </c>
      <c r="D8" s="40">
        <v>66295</v>
      </c>
      <c r="E8" s="45">
        <v>59235.01</v>
      </c>
      <c r="F8" s="40">
        <v>68635</v>
      </c>
      <c r="G8" s="45">
        <v>60800</v>
      </c>
      <c r="H8" s="40">
        <v>62500</v>
      </c>
    </row>
    <row r="9" spans="1:8" x14ac:dyDescent="0.2">
      <c r="A9" s="5" t="s">
        <v>93</v>
      </c>
      <c r="B9" s="16"/>
      <c r="C9" s="30" t="s">
        <v>3</v>
      </c>
      <c r="D9" s="41">
        <v>238660</v>
      </c>
      <c r="E9" s="46">
        <v>214962</v>
      </c>
      <c r="F9" s="41">
        <v>236385</v>
      </c>
      <c r="G9" s="46">
        <v>189504</v>
      </c>
      <c r="H9" s="41">
        <v>190400</v>
      </c>
    </row>
    <row r="10" spans="1:8" ht="14.25" x14ac:dyDescent="0.2">
      <c r="A10" s="3" t="s">
        <v>120</v>
      </c>
      <c r="B10" s="23"/>
      <c r="C10" s="31"/>
      <c r="D10" s="48">
        <f t="shared" ref="D10:E10" si="0">SUM(D8:D9)</f>
        <v>304955</v>
      </c>
      <c r="E10" s="149">
        <f t="shared" si="0"/>
        <v>274197.01</v>
      </c>
      <c r="F10" s="148">
        <f>SUM(F8:F9)</f>
        <v>305020</v>
      </c>
      <c r="G10" s="149">
        <f t="shared" ref="G10:H10" si="1">SUM(G8:G9)</f>
        <v>250304</v>
      </c>
      <c r="H10" s="148">
        <f t="shared" si="1"/>
        <v>252900</v>
      </c>
    </row>
    <row r="11" spans="1:8" ht="14.25" x14ac:dyDescent="0.2">
      <c r="A11" s="3"/>
      <c r="B11" s="23"/>
      <c r="C11" s="31"/>
      <c r="D11" s="48"/>
      <c r="E11" s="149"/>
      <c r="F11" s="148"/>
      <c r="G11" s="149"/>
      <c r="H11" s="148"/>
    </row>
    <row r="12" spans="1:8" x14ac:dyDescent="0.2">
      <c r="A12" s="3" t="s">
        <v>209</v>
      </c>
      <c r="B12" s="23"/>
      <c r="C12" s="31"/>
      <c r="D12" s="40"/>
      <c r="E12" s="147"/>
      <c r="F12" s="146"/>
      <c r="G12" s="147">
        <v>24320</v>
      </c>
      <c r="H12" s="146">
        <v>25000</v>
      </c>
    </row>
    <row r="13" spans="1:8" x14ac:dyDescent="0.2">
      <c r="A13" s="5" t="s">
        <v>210</v>
      </c>
      <c r="B13" s="150"/>
      <c r="C13" s="151"/>
      <c r="D13" s="41"/>
      <c r="E13" s="152"/>
      <c r="F13" s="145"/>
      <c r="G13" s="152">
        <v>89040</v>
      </c>
      <c r="H13" s="145">
        <v>89600</v>
      </c>
    </row>
    <row r="14" spans="1:8" ht="14.25" x14ac:dyDescent="0.2">
      <c r="A14" s="3" t="s">
        <v>120</v>
      </c>
      <c r="B14" s="23"/>
      <c r="C14" s="31"/>
      <c r="D14" s="48"/>
      <c r="E14" s="149"/>
      <c r="F14" s="148"/>
      <c r="G14" s="149">
        <f>SUM(G12:G13)</f>
        <v>113360</v>
      </c>
      <c r="H14" s="148">
        <f>SUM(H12:H13)</f>
        <v>114600</v>
      </c>
    </row>
    <row r="15" spans="1:8" ht="14.25" x14ac:dyDescent="0.2">
      <c r="A15" s="3"/>
      <c r="B15" s="23"/>
      <c r="C15" s="31"/>
      <c r="D15" s="48"/>
      <c r="E15" s="149"/>
      <c r="F15" s="148"/>
      <c r="G15" s="149"/>
      <c r="H15" s="148"/>
    </row>
    <row r="16" spans="1:8" x14ac:dyDescent="0.2">
      <c r="A16" s="12" t="s">
        <v>4</v>
      </c>
      <c r="B16" s="10"/>
      <c r="C16" s="31"/>
      <c r="D16" s="40"/>
      <c r="E16" s="45"/>
      <c r="F16" s="40"/>
      <c r="G16" s="45"/>
      <c r="H16" s="40"/>
    </row>
    <row r="17" spans="1:8" x14ac:dyDescent="0.2">
      <c r="A17" s="3" t="s">
        <v>5</v>
      </c>
      <c r="B17" s="10"/>
      <c r="C17" s="34" t="s">
        <v>6</v>
      </c>
      <c r="D17" s="40">
        <v>49048</v>
      </c>
      <c r="E17" s="45">
        <v>64980</v>
      </c>
      <c r="F17" s="40">
        <v>69445</v>
      </c>
      <c r="G17" s="45">
        <v>52153.17</v>
      </c>
      <c r="H17" s="40">
        <v>52000</v>
      </c>
    </row>
    <row r="18" spans="1:8" x14ac:dyDescent="0.2">
      <c r="A18" s="10" t="s">
        <v>140</v>
      </c>
      <c r="B18" s="10"/>
      <c r="C18" s="34">
        <v>421</v>
      </c>
      <c r="D18" s="40">
        <v>21904</v>
      </c>
      <c r="E18" s="45">
        <v>5005</v>
      </c>
      <c r="F18" s="40">
        <v>809.49</v>
      </c>
      <c r="G18" s="45">
        <v>33972</v>
      </c>
      <c r="H18" s="40">
        <v>34000</v>
      </c>
    </row>
    <row r="19" spans="1:8" x14ac:dyDescent="0.2">
      <c r="A19" s="2" t="s">
        <v>139</v>
      </c>
      <c r="C19" s="35">
        <v>6000</v>
      </c>
      <c r="D19" s="40">
        <v>4350</v>
      </c>
      <c r="E19" s="45"/>
      <c r="F19" s="40">
        <v>6239.43</v>
      </c>
      <c r="G19" s="45">
        <v>3312.67</v>
      </c>
      <c r="H19" s="40">
        <v>5000</v>
      </c>
    </row>
    <row r="20" spans="1:8" x14ac:dyDescent="0.2">
      <c r="A20" s="6" t="s">
        <v>143</v>
      </c>
      <c r="B20" s="15"/>
      <c r="C20" s="36">
        <v>442</v>
      </c>
      <c r="D20" s="41">
        <v>13328.2</v>
      </c>
      <c r="E20" s="46">
        <v>10449</v>
      </c>
      <c r="F20" s="41">
        <v>13877</v>
      </c>
      <c r="G20" s="46">
        <v>18177</v>
      </c>
      <c r="H20" s="41">
        <v>14167</v>
      </c>
    </row>
    <row r="21" spans="1:8" x14ac:dyDescent="0.2">
      <c r="A21" s="2" t="s">
        <v>119</v>
      </c>
      <c r="C21" s="32"/>
      <c r="D21" s="40">
        <f>SUM(D17:D20)</f>
        <v>88630.2</v>
      </c>
      <c r="E21" s="45">
        <v>79018.37</v>
      </c>
      <c r="F21" s="40">
        <f>SUM(F17:F20)</f>
        <v>90370.920000000013</v>
      </c>
      <c r="G21" s="45">
        <f>SUM(G17:G20)</f>
        <v>107614.84</v>
      </c>
      <c r="H21" s="40">
        <f>SUM(H17:H20)</f>
        <v>105167</v>
      </c>
    </row>
    <row r="22" spans="1:8" x14ac:dyDescent="0.2">
      <c r="C22" s="32"/>
      <c r="D22" s="40"/>
      <c r="E22" s="45"/>
      <c r="F22" s="40"/>
      <c r="G22" s="45"/>
      <c r="H22" s="40"/>
    </row>
    <row r="23" spans="1:8" x14ac:dyDescent="0.2">
      <c r="A23" s="12" t="s">
        <v>7</v>
      </c>
      <c r="B23" s="10"/>
      <c r="C23" s="31"/>
      <c r="D23" s="40"/>
      <c r="E23" s="45"/>
      <c r="F23" s="40"/>
      <c r="G23" s="45"/>
      <c r="H23" s="40"/>
    </row>
    <row r="24" spans="1:8" x14ac:dyDescent="0.2">
      <c r="A24" s="3" t="s">
        <v>8</v>
      </c>
      <c r="B24" s="10"/>
      <c r="C24" s="34">
        <v>431</v>
      </c>
      <c r="D24" s="40">
        <v>115.75</v>
      </c>
      <c r="E24" s="45">
        <v>62</v>
      </c>
      <c r="F24" s="40">
        <v>104</v>
      </c>
      <c r="G24" s="45">
        <v>285.32</v>
      </c>
      <c r="H24" s="40">
        <v>200</v>
      </c>
    </row>
    <row r="25" spans="1:8" x14ac:dyDescent="0.2">
      <c r="A25" s="3" t="s">
        <v>9</v>
      </c>
      <c r="B25" s="10"/>
      <c r="C25" s="34" t="s">
        <v>10</v>
      </c>
      <c r="D25" s="40">
        <v>14269.5</v>
      </c>
      <c r="E25" s="45">
        <v>3804</v>
      </c>
      <c r="F25" s="40">
        <v>16820</v>
      </c>
      <c r="G25" s="45">
        <v>14054.5</v>
      </c>
      <c r="H25" s="40">
        <v>15000</v>
      </c>
    </row>
    <row r="26" spans="1:8" x14ac:dyDescent="0.2">
      <c r="A26" s="3" t="s">
        <v>142</v>
      </c>
      <c r="B26" s="10"/>
      <c r="C26" s="34" t="s">
        <v>11</v>
      </c>
      <c r="D26" s="40">
        <v>7487.19</v>
      </c>
      <c r="E26" s="45">
        <v>73.989999999999995</v>
      </c>
      <c r="F26" s="40">
        <v>6133.5</v>
      </c>
      <c r="G26" s="45">
        <v>23</v>
      </c>
      <c r="H26" s="40">
        <v>23240</v>
      </c>
    </row>
    <row r="27" spans="1:8" s="9" customFormat="1" x14ac:dyDescent="0.2">
      <c r="A27" s="10" t="s">
        <v>12</v>
      </c>
      <c r="B27" s="10"/>
      <c r="C27" s="73" t="s">
        <v>13</v>
      </c>
      <c r="D27" s="40">
        <v>74076</v>
      </c>
      <c r="E27" s="45">
        <v>83</v>
      </c>
      <c r="F27" s="40">
        <v>65556</v>
      </c>
      <c r="G27" s="45">
        <v>3043</v>
      </c>
      <c r="H27" s="40">
        <v>63110</v>
      </c>
    </row>
    <row r="28" spans="1:8" x14ac:dyDescent="0.2">
      <c r="A28" s="3" t="s">
        <v>14</v>
      </c>
      <c r="B28" s="10"/>
      <c r="C28" s="34" t="s">
        <v>15</v>
      </c>
      <c r="D28" s="40">
        <v>8675.51</v>
      </c>
      <c r="E28" s="45">
        <v>6097</v>
      </c>
      <c r="F28" s="40">
        <v>814.99</v>
      </c>
      <c r="G28" s="45">
        <v>23761.75</v>
      </c>
      <c r="H28" s="40">
        <v>7000</v>
      </c>
    </row>
    <row r="29" spans="1:8" x14ac:dyDescent="0.2">
      <c r="A29" s="3" t="s">
        <v>16</v>
      </c>
      <c r="B29" s="10"/>
      <c r="C29" s="34">
        <v>4371</v>
      </c>
      <c r="D29" s="40">
        <v>14664</v>
      </c>
      <c r="E29" s="45">
        <v>16767</v>
      </c>
      <c r="F29" s="40">
        <v>14300</v>
      </c>
      <c r="G29" s="45">
        <v>16416</v>
      </c>
      <c r="H29" s="40">
        <v>21000</v>
      </c>
    </row>
    <row r="30" spans="1:8" x14ac:dyDescent="0.2">
      <c r="A30" s="3" t="s">
        <v>129</v>
      </c>
      <c r="B30" s="10"/>
      <c r="C30" s="34">
        <v>4372</v>
      </c>
      <c r="D30" s="40"/>
      <c r="E30" s="45"/>
      <c r="F30" s="40"/>
      <c r="G30" s="45">
        <v>110</v>
      </c>
      <c r="H30" s="40">
        <v>110</v>
      </c>
    </row>
    <row r="31" spans="1:8" x14ac:dyDescent="0.2">
      <c r="A31" s="2" t="s">
        <v>82</v>
      </c>
      <c r="B31" s="10"/>
      <c r="C31" s="34">
        <v>423</v>
      </c>
      <c r="D31" s="40">
        <v>34</v>
      </c>
      <c r="E31" s="45">
        <v>0</v>
      </c>
      <c r="F31" s="40"/>
      <c r="G31" s="45"/>
      <c r="H31" s="40">
        <v>0</v>
      </c>
    </row>
    <row r="32" spans="1:8" x14ac:dyDescent="0.2">
      <c r="A32" s="3" t="s">
        <v>79</v>
      </c>
      <c r="B32" s="10"/>
      <c r="C32" s="34">
        <v>441</v>
      </c>
      <c r="D32" s="40"/>
      <c r="E32" s="45"/>
      <c r="F32" s="40"/>
      <c r="G32" s="45"/>
      <c r="H32" s="40"/>
    </row>
    <row r="33" spans="1:8" x14ac:dyDescent="0.2">
      <c r="A33" s="3" t="s">
        <v>196</v>
      </c>
      <c r="B33" s="10"/>
      <c r="C33" s="34">
        <v>446</v>
      </c>
      <c r="D33" s="40"/>
      <c r="E33" s="45"/>
      <c r="F33" s="40"/>
      <c r="G33" s="45"/>
      <c r="H33" s="40"/>
    </row>
    <row r="34" spans="1:8" x14ac:dyDescent="0.2">
      <c r="A34" s="3" t="s">
        <v>197</v>
      </c>
      <c r="B34" s="10"/>
      <c r="C34" s="34">
        <v>4461</v>
      </c>
      <c r="D34" s="40">
        <v>3200</v>
      </c>
      <c r="E34" s="45">
        <v>3746</v>
      </c>
      <c r="F34" s="40">
        <v>2000</v>
      </c>
      <c r="G34" s="45">
        <v>7130.99</v>
      </c>
      <c r="H34" s="40"/>
    </row>
    <row r="35" spans="1:8" x14ac:dyDescent="0.2">
      <c r="A35" s="3" t="s">
        <v>200</v>
      </c>
      <c r="B35" s="10"/>
      <c r="C35" s="34">
        <v>4462</v>
      </c>
      <c r="D35" s="40"/>
      <c r="E35" s="45"/>
      <c r="F35" s="40">
        <v>500</v>
      </c>
      <c r="G35" s="45">
        <v>5000</v>
      </c>
      <c r="H35" s="40"/>
    </row>
    <row r="36" spans="1:8" x14ac:dyDescent="0.2">
      <c r="A36" s="5" t="s">
        <v>198</v>
      </c>
      <c r="B36" s="16"/>
      <c r="C36" s="30">
        <v>4463</v>
      </c>
      <c r="D36" s="41"/>
      <c r="E36" s="46"/>
      <c r="F36" s="41"/>
      <c r="G36" s="46">
        <v>1000</v>
      </c>
      <c r="H36" s="41">
        <v>1000</v>
      </c>
    </row>
    <row r="37" spans="1:8" ht="14.25" x14ac:dyDescent="0.2">
      <c r="A37" s="3" t="s">
        <v>121</v>
      </c>
      <c r="B37" s="23"/>
      <c r="C37" s="31"/>
      <c r="D37" s="48">
        <f t="shared" ref="D37:F37" si="2">SUM(D24:D36)</f>
        <v>122521.95</v>
      </c>
      <c r="E37" s="49">
        <f t="shared" si="2"/>
        <v>30632.989999999998</v>
      </c>
      <c r="F37" s="48">
        <f t="shared" si="2"/>
        <v>106228.49</v>
      </c>
      <c r="G37" s="49">
        <f>SUM(G24:G32)</f>
        <v>57693.57</v>
      </c>
      <c r="H37" s="48">
        <f>SUM(H24:H32)</f>
        <v>129660</v>
      </c>
    </row>
    <row r="38" spans="1:8" x14ac:dyDescent="0.2">
      <c r="A38" s="9"/>
      <c r="C38" s="31"/>
      <c r="D38" s="40"/>
      <c r="E38" s="45"/>
      <c r="F38" s="40"/>
      <c r="G38" s="45"/>
      <c r="H38" s="40"/>
    </row>
    <row r="39" spans="1:8" ht="15.75" x14ac:dyDescent="0.25">
      <c r="A39" s="26" t="s">
        <v>17</v>
      </c>
      <c r="B39" s="22"/>
      <c r="C39" s="31"/>
      <c r="D39" s="40"/>
      <c r="E39" s="45"/>
      <c r="F39" s="40"/>
      <c r="G39" s="45"/>
      <c r="H39" s="40"/>
    </row>
    <row r="40" spans="1:8" x14ac:dyDescent="0.2">
      <c r="A40" s="27"/>
      <c r="B40" s="22"/>
      <c r="C40" s="31"/>
      <c r="D40" s="40"/>
      <c r="E40" s="45"/>
      <c r="F40" s="40"/>
      <c r="G40" s="45"/>
      <c r="H40" s="40"/>
    </row>
    <row r="41" spans="1:8" x14ac:dyDescent="0.2">
      <c r="A41" s="12" t="s">
        <v>18</v>
      </c>
      <c r="B41" s="10"/>
      <c r="C41" s="31"/>
      <c r="D41" s="40"/>
      <c r="E41" s="45"/>
      <c r="F41" s="40"/>
      <c r="G41" s="45"/>
      <c r="H41" s="40"/>
    </row>
    <row r="42" spans="1:8" x14ac:dyDescent="0.2">
      <c r="A42" s="3" t="s">
        <v>19</v>
      </c>
      <c r="B42" s="10" t="s">
        <v>89</v>
      </c>
      <c r="C42" s="29" t="s">
        <v>20</v>
      </c>
      <c r="D42" s="40">
        <v>142934.64000000001</v>
      </c>
      <c r="E42" s="45">
        <v>134579</v>
      </c>
      <c r="F42" s="40">
        <v>107086.17</v>
      </c>
      <c r="G42" s="45">
        <v>79283.16</v>
      </c>
      <c r="H42" s="40">
        <v>82392</v>
      </c>
    </row>
    <row r="43" spans="1:8" x14ac:dyDescent="0.2">
      <c r="A43" s="3" t="s">
        <v>138</v>
      </c>
      <c r="B43" s="10" t="s">
        <v>89</v>
      </c>
      <c r="C43" s="29">
        <v>521</v>
      </c>
      <c r="D43" s="40">
        <v>4574.5</v>
      </c>
      <c r="E43" s="45">
        <v>10350</v>
      </c>
      <c r="F43" s="40">
        <v>9562.5</v>
      </c>
      <c r="G43" s="45">
        <v>16275</v>
      </c>
      <c r="H43" s="40">
        <v>6760</v>
      </c>
    </row>
    <row r="44" spans="1:8" x14ac:dyDescent="0.2">
      <c r="A44" s="3" t="s">
        <v>21</v>
      </c>
      <c r="B44" s="10" t="s">
        <v>89</v>
      </c>
      <c r="C44" s="29" t="s">
        <v>22</v>
      </c>
      <c r="D44" s="40">
        <v>8600</v>
      </c>
      <c r="E44" s="45">
        <v>5429.52</v>
      </c>
      <c r="F44" s="40">
        <v>6050</v>
      </c>
      <c r="G44" s="45">
        <v>9200</v>
      </c>
      <c r="H44" s="40">
        <v>9600</v>
      </c>
    </row>
    <row r="45" spans="1:8" x14ac:dyDescent="0.2">
      <c r="A45" s="3" t="s">
        <v>94</v>
      </c>
      <c r="B45" s="10" t="s">
        <v>89</v>
      </c>
      <c r="C45" s="29"/>
      <c r="D45" s="40">
        <v>0</v>
      </c>
      <c r="E45" s="45">
        <v>0</v>
      </c>
      <c r="F45" s="40">
        <v>1375</v>
      </c>
      <c r="G45" s="45">
        <v>4600</v>
      </c>
      <c r="H45" s="40">
        <v>4800</v>
      </c>
    </row>
    <row r="46" spans="1:8" x14ac:dyDescent="0.2">
      <c r="A46" s="3" t="s">
        <v>128</v>
      </c>
      <c r="B46" s="10" t="s">
        <v>89</v>
      </c>
      <c r="C46" s="29">
        <v>514</v>
      </c>
      <c r="D46" s="40">
        <v>2856.01</v>
      </c>
      <c r="E46" s="45">
        <v>512</v>
      </c>
      <c r="F46" s="40">
        <v>1714.91</v>
      </c>
      <c r="G46" s="45">
        <v>1586.07</v>
      </c>
      <c r="H46" s="40">
        <v>2500</v>
      </c>
    </row>
    <row r="47" spans="1:8" s="7" customFormat="1" x14ac:dyDescent="0.2">
      <c r="A47" s="16" t="s">
        <v>23</v>
      </c>
      <c r="B47" s="16" t="s">
        <v>89</v>
      </c>
      <c r="C47" s="153" t="s">
        <v>24</v>
      </c>
      <c r="D47" s="145">
        <v>11398.1</v>
      </c>
      <c r="E47" s="152">
        <v>31170</v>
      </c>
      <c r="F47" s="145">
        <v>14363.9</v>
      </c>
      <c r="G47" s="152">
        <v>7209.98</v>
      </c>
      <c r="H47" s="145">
        <v>7510</v>
      </c>
    </row>
    <row r="48" spans="1:8" ht="14.25" x14ac:dyDescent="0.2">
      <c r="A48" s="3" t="s">
        <v>84</v>
      </c>
      <c r="B48" s="23"/>
      <c r="C48" s="31"/>
      <c r="D48" s="48">
        <f>SUM(D42:D47)</f>
        <v>170363.25000000003</v>
      </c>
      <c r="E48" s="49">
        <f t="shared" ref="E48:F48" si="3">SUM(E42:E47)</f>
        <v>182040.52</v>
      </c>
      <c r="F48" s="148">
        <f t="shared" si="3"/>
        <v>140152.48000000001</v>
      </c>
      <c r="G48" s="49">
        <f t="shared" ref="G48:H48" si="4">SUM(G42:G47)</f>
        <v>118154.21</v>
      </c>
      <c r="H48" s="48">
        <f t="shared" si="4"/>
        <v>113562</v>
      </c>
    </row>
    <row r="49" spans="1:8" x14ac:dyDescent="0.2">
      <c r="C49" s="31"/>
      <c r="D49" s="40"/>
      <c r="E49" s="45"/>
      <c r="F49" s="40"/>
      <c r="G49" s="45"/>
      <c r="H49" s="40"/>
    </row>
    <row r="50" spans="1:8" x14ac:dyDescent="0.2">
      <c r="A50" s="12" t="s">
        <v>25</v>
      </c>
      <c r="B50" s="10"/>
      <c r="C50" s="31"/>
      <c r="D50" s="40"/>
      <c r="E50" s="45"/>
      <c r="F50" s="40"/>
      <c r="G50" s="45"/>
      <c r="H50" s="40"/>
    </row>
    <row r="51" spans="1:8" x14ac:dyDescent="0.2">
      <c r="A51" s="3" t="s">
        <v>191</v>
      </c>
      <c r="B51" s="10" t="s">
        <v>88</v>
      </c>
      <c r="C51" s="32">
        <v>511</v>
      </c>
      <c r="D51" s="40">
        <v>63.06</v>
      </c>
      <c r="E51" s="45">
        <v>154</v>
      </c>
      <c r="F51" s="40">
        <v>444.59</v>
      </c>
      <c r="G51" s="45">
        <v>59.84</v>
      </c>
      <c r="H51" s="40">
        <v>100</v>
      </c>
    </row>
    <row r="52" spans="1:8" x14ac:dyDescent="0.2">
      <c r="A52" s="17" t="s">
        <v>26</v>
      </c>
      <c r="B52" s="17" t="s">
        <v>88</v>
      </c>
      <c r="C52" s="29">
        <v>5211</v>
      </c>
      <c r="D52" s="40">
        <v>5700</v>
      </c>
      <c r="E52" s="45">
        <v>36734.47</v>
      </c>
      <c r="F52" s="40">
        <v>38357</v>
      </c>
      <c r="G52" s="45">
        <v>47975.5</v>
      </c>
      <c r="H52" s="40">
        <v>42558</v>
      </c>
    </row>
    <row r="53" spans="1:8" x14ac:dyDescent="0.2">
      <c r="A53" s="3" t="s">
        <v>27</v>
      </c>
      <c r="B53" s="10" t="s">
        <v>88</v>
      </c>
      <c r="C53" s="29" t="s">
        <v>28</v>
      </c>
      <c r="D53" s="40">
        <v>7415</v>
      </c>
      <c r="E53" s="45">
        <v>7731</v>
      </c>
      <c r="F53" s="40">
        <v>14171.68</v>
      </c>
      <c r="G53" s="45">
        <v>152790</v>
      </c>
      <c r="H53" s="40">
        <v>153587</v>
      </c>
    </row>
    <row r="54" spans="1:8" ht="12.2" customHeight="1" x14ac:dyDescent="0.2">
      <c r="A54" s="3" t="s">
        <v>29</v>
      </c>
      <c r="B54" s="10" t="s">
        <v>88</v>
      </c>
      <c r="C54" s="29" t="s">
        <v>30</v>
      </c>
      <c r="D54" s="42"/>
      <c r="E54" s="47"/>
      <c r="F54" s="42"/>
      <c r="G54" s="47"/>
      <c r="H54" s="42"/>
    </row>
    <row r="55" spans="1:8" s="9" customFormat="1" x14ac:dyDescent="0.2">
      <c r="A55" s="10" t="s">
        <v>31</v>
      </c>
      <c r="B55" s="10" t="s">
        <v>88</v>
      </c>
      <c r="C55" s="33" t="s">
        <v>32</v>
      </c>
      <c r="D55" s="40">
        <v>2034.32</v>
      </c>
      <c r="E55" s="45">
        <v>2026.42</v>
      </c>
      <c r="F55" s="40">
        <v>2300.14</v>
      </c>
      <c r="G55" s="45">
        <v>2485.9499999999998</v>
      </c>
      <c r="H55" s="40">
        <v>2500</v>
      </c>
    </row>
    <row r="56" spans="1:8" x14ac:dyDescent="0.2">
      <c r="A56" s="3" t="s">
        <v>33</v>
      </c>
      <c r="B56" s="10" t="s">
        <v>88</v>
      </c>
      <c r="C56" s="29" t="s">
        <v>34</v>
      </c>
      <c r="D56" s="40">
        <v>4902</v>
      </c>
      <c r="E56" s="45">
        <v>3456</v>
      </c>
      <c r="F56" s="40">
        <v>3456</v>
      </c>
      <c r="G56" s="45">
        <v>3456</v>
      </c>
      <c r="H56" s="40">
        <v>2112</v>
      </c>
    </row>
    <row r="57" spans="1:8" x14ac:dyDescent="0.2">
      <c r="A57" s="3" t="s">
        <v>35</v>
      </c>
      <c r="B57" s="10" t="s">
        <v>88</v>
      </c>
      <c r="C57" s="29" t="s">
        <v>36</v>
      </c>
      <c r="D57" s="40">
        <v>930.51</v>
      </c>
      <c r="E57" s="45">
        <v>6792</v>
      </c>
      <c r="F57" s="40">
        <v>8986</v>
      </c>
      <c r="G57" s="45">
        <v>5465.5</v>
      </c>
      <c r="H57" s="40">
        <v>4000</v>
      </c>
    </row>
    <row r="58" spans="1:8" x14ac:dyDescent="0.2">
      <c r="A58" s="3" t="s">
        <v>37</v>
      </c>
      <c r="B58" s="10" t="s">
        <v>88</v>
      </c>
      <c r="C58" s="29" t="s">
        <v>38</v>
      </c>
      <c r="D58" s="40">
        <v>663.4</v>
      </c>
      <c r="E58" s="45">
        <v>497.97</v>
      </c>
      <c r="F58" s="40">
        <v>824.8</v>
      </c>
      <c r="G58" s="45">
        <v>692.12</v>
      </c>
      <c r="H58" s="40">
        <v>1000</v>
      </c>
    </row>
    <row r="59" spans="1:8" x14ac:dyDescent="0.2">
      <c r="A59" s="3" t="s">
        <v>132</v>
      </c>
      <c r="B59" s="10" t="s">
        <v>88</v>
      </c>
      <c r="C59" s="29" t="s">
        <v>39</v>
      </c>
      <c r="D59" s="40">
        <v>3755.71</v>
      </c>
      <c r="E59" s="45">
        <v>2657.2</v>
      </c>
      <c r="F59" s="40">
        <v>1093.51</v>
      </c>
      <c r="G59" s="45">
        <v>494.93</v>
      </c>
      <c r="H59" s="40">
        <v>2500</v>
      </c>
    </row>
    <row r="60" spans="1:8" x14ac:dyDescent="0.2">
      <c r="A60" s="3" t="s">
        <v>123</v>
      </c>
      <c r="B60" s="10" t="s">
        <v>88</v>
      </c>
      <c r="C60" s="29" t="s">
        <v>40</v>
      </c>
      <c r="D60" s="40">
        <v>2253.19</v>
      </c>
      <c r="E60" s="45">
        <v>4075.98</v>
      </c>
      <c r="F60" s="40">
        <v>10401.530000000001</v>
      </c>
      <c r="G60" s="45">
        <v>12316.08</v>
      </c>
      <c r="H60" s="40">
        <v>10000</v>
      </c>
    </row>
    <row r="61" spans="1:8" x14ac:dyDescent="0.2">
      <c r="A61" s="3" t="s">
        <v>41</v>
      </c>
      <c r="B61" s="10" t="s">
        <v>88</v>
      </c>
      <c r="C61" s="29" t="s">
        <v>42</v>
      </c>
      <c r="D61" s="40">
        <v>1392.46</v>
      </c>
      <c r="E61" s="45">
        <v>1160.92</v>
      </c>
      <c r="F61" s="40">
        <v>1768.04</v>
      </c>
      <c r="G61" s="45">
        <v>605.80999999999995</v>
      </c>
      <c r="H61" s="40">
        <v>1500</v>
      </c>
    </row>
    <row r="62" spans="1:8" x14ac:dyDescent="0.2">
      <c r="A62" s="10" t="s">
        <v>43</v>
      </c>
      <c r="B62" s="10" t="s">
        <v>88</v>
      </c>
      <c r="C62" s="29" t="s">
        <v>44</v>
      </c>
      <c r="D62" s="40">
        <v>1141</v>
      </c>
      <c r="E62" s="45">
        <v>184.96</v>
      </c>
      <c r="F62" s="40">
        <v>619.57000000000005</v>
      </c>
      <c r="G62" s="45">
        <v>8720</v>
      </c>
      <c r="H62" s="40">
        <v>9000</v>
      </c>
    </row>
    <row r="63" spans="1:8" x14ac:dyDescent="0.2">
      <c r="A63" s="10" t="s">
        <v>135</v>
      </c>
      <c r="B63" s="10" t="s">
        <v>88</v>
      </c>
      <c r="C63" s="29">
        <v>5322</v>
      </c>
      <c r="D63" s="40">
        <v>1575</v>
      </c>
      <c r="E63" s="45">
        <v>1030.25</v>
      </c>
      <c r="F63" s="40">
        <v>16484.29</v>
      </c>
      <c r="G63" s="45">
        <v>9240</v>
      </c>
      <c r="H63" s="40">
        <v>9250</v>
      </c>
    </row>
    <row r="64" spans="1:8" x14ac:dyDescent="0.2">
      <c r="A64" s="10" t="s">
        <v>137</v>
      </c>
      <c r="B64" s="10" t="s">
        <v>88</v>
      </c>
      <c r="C64" s="29">
        <v>5324</v>
      </c>
      <c r="D64" s="40">
        <v>4970</v>
      </c>
      <c r="E64" s="45">
        <v>8662.2800000000007</v>
      </c>
      <c r="F64" s="40">
        <v>76.150000000000006</v>
      </c>
      <c r="G64" s="45">
        <v>11101</v>
      </c>
      <c r="H64" s="40">
        <v>8900</v>
      </c>
    </row>
    <row r="65" spans="1:8" s="7" customFormat="1" x14ac:dyDescent="0.2">
      <c r="A65" s="18" t="s">
        <v>45</v>
      </c>
      <c r="B65" s="10" t="s">
        <v>88</v>
      </c>
      <c r="C65" s="34">
        <v>533</v>
      </c>
      <c r="D65" s="40">
        <v>1138.2</v>
      </c>
      <c r="E65" s="45">
        <v>549.95000000000005</v>
      </c>
      <c r="F65" s="40">
        <v>2438</v>
      </c>
      <c r="G65" s="45">
        <v>4321</v>
      </c>
      <c r="H65" s="40">
        <v>2000</v>
      </c>
    </row>
    <row r="66" spans="1:8" s="7" customFormat="1" x14ac:dyDescent="0.2">
      <c r="A66" s="19" t="s">
        <v>136</v>
      </c>
      <c r="B66" s="10" t="s">
        <v>88</v>
      </c>
      <c r="C66" s="35">
        <v>534</v>
      </c>
      <c r="D66" s="40">
        <v>11257.42</v>
      </c>
      <c r="E66" s="45">
        <v>5574.65</v>
      </c>
      <c r="F66" s="40">
        <v>9617.5300000000007</v>
      </c>
      <c r="G66" s="45">
        <v>9762.98</v>
      </c>
      <c r="H66" s="40">
        <v>9800</v>
      </c>
    </row>
    <row r="67" spans="1:8" s="7" customFormat="1" x14ac:dyDescent="0.2">
      <c r="A67" s="19" t="s">
        <v>193</v>
      </c>
      <c r="B67" s="10" t="s">
        <v>88</v>
      </c>
      <c r="C67" s="35"/>
      <c r="D67" s="40"/>
      <c r="E67" s="45"/>
      <c r="F67" s="40">
        <v>5000</v>
      </c>
      <c r="G67" s="45">
        <v>5000</v>
      </c>
      <c r="H67" s="40">
        <v>5000</v>
      </c>
    </row>
    <row r="68" spans="1:8" s="7" customFormat="1" x14ac:dyDescent="0.2">
      <c r="A68" s="20" t="s">
        <v>46</v>
      </c>
      <c r="B68" s="15" t="s">
        <v>88</v>
      </c>
      <c r="C68" s="143">
        <v>537</v>
      </c>
      <c r="D68" s="41">
        <v>1253.1600000000001</v>
      </c>
      <c r="E68" s="152">
        <v>1237.45</v>
      </c>
      <c r="F68" s="41">
        <v>490.64</v>
      </c>
      <c r="G68" s="46">
        <v>1716.33</v>
      </c>
      <c r="H68" s="41">
        <v>1750</v>
      </c>
    </row>
    <row r="69" spans="1:8" s="7" customFormat="1" ht="14.25" x14ac:dyDescent="0.2">
      <c r="A69" s="8" t="s">
        <v>131</v>
      </c>
      <c r="B69" s="24"/>
      <c r="C69" s="37"/>
      <c r="D69" s="50">
        <f t="shared" ref="D69:F69" si="5">SUM(D52:D53,D55:D68)</f>
        <v>50381.369999999995</v>
      </c>
      <c r="E69" s="141">
        <f t="shared" si="5"/>
        <v>82371.499999999985</v>
      </c>
      <c r="F69" s="142">
        <f t="shared" si="5"/>
        <v>116084.87999999999</v>
      </c>
      <c r="G69" s="141">
        <f t="shared" ref="G69:H69" si="6">SUM(G52:G53,G55:G68)</f>
        <v>276143.2</v>
      </c>
      <c r="H69" s="142">
        <f t="shared" si="6"/>
        <v>265457</v>
      </c>
    </row>
    <row r="70" spans="1:8" x14ac:dyDescent="0.2">
      <c r="C70" s="31"/>
      <c r="D70" s="40"/>
      <c r="E70" s="45"/>
      <c r="F70" s="40"/>
      <c r="G70" s="45"/>
      <c r="H70" s="40"/>
    </row>
    <row r="71" spans="1:8" x14ac:dyDescent="0.2">
      <c r="A71" s="12" t="s">
        <v>47</v>
      </c>
      <c r="B71" s="10"/>
      <c r="C71" s="31"/>
      <c r="D71" s="40"/>
      <c r="E71" s="45"/>
      <c r="F71" s="40"/>
      <c r="G71" s="45"/>
      <c r="H71" s="40"/>
    </row>
    <row r="72" spans="1:8" x14ac:dyDescent="0.2">
      <c r="A72" s="3" t="s">
        <v>58</v>
      </c>
      <c r="B72" s="10" t="s">
        <v>92</v>
      </c>
      <c r="C72" s="29" t="s">
        <v>59</v>
      </c>
      <c r="D72" s="40">
        <v>23483</v>
      </c>
      <c r="E72" s="45">
        <v>31046</v>
      </c>
      <c r="F72" s="40">
        <v>14345</v>
      </c>
      <c r="G72" s="45">
        <v>17628</v>
      </c>
      <c r="H72" s="40">
        <v>17500</v>
      </c>
    </row>
    <row r="73" spans="1:8" x14ac:dyDescent="0.2">
      <c r="A73" s="3" t="s">
        <v>62</v>
      </c>
      <c r="B73" s="10" t="s">
        <v>92</v>
      </c>
      <c r="C73" s="29" t="s">
        <v>63</v>
      </c>
      <c r="D73" s="40">
        <v>6329.05</v>
      </c>
      <c r="E73" s="45">
        <v>2437.6</v>
      </c>
      <c r="F73" s="40">
        <v>5597.49</v>
      </c>
      <c r="G73" s="45">
        <v>205.44</v>
      </c>
      <c r="H73" s="40">
        <v>500</v>
      </c>
    </row>
    <row r="74" spans="1:8" x14ac:dyDescent="0.2">
      <c r="A74" s="3" t="s">
        <v>64</v>
      </c>
      <c r="B74" s="10" t="s">
        <v>92</v>
      </c>
      <c r="C74" s="29" t="s">
        <v>65</v>
      </c>
      <c r="D74" s="40">
        <v>159140.73000000001</v>
      </c>
      <c r="E74" s="45">
        <v>15680</v>
      </c>
      <c r="F74" s="40">
        <v>93562.47</v>
      </c>
      <c r="G74" s="45">
        <v>1426.7</v>
      </c>
      <c r="H74" s="40">
        <v>130540</v>
      </c>
    </row>
    <row r="75" spans="1:8" x14ac:dyDescent="0.2">
      <c r="A75" s="3" t="s">
        <v>56</v>
      </c>
      <c r="B75" s="10" t="s">
        <v>91</v>
      </c>
      <c r="C75" s="29" t="s">
        <v>57</v>
      </c>
      <c r="D75" s="40">
        <v>1537.08</v>
      </c>
      <c r="E75" s="45"/>
      <c r="F75" s="40">
        <v>924</v>
      </c>
      <c r="G75" s="45"/>
      <c r="H75" s="40">
        <v>1500</v>
      </c>
    </row>
    <row r="76" spans="1:8" x14ac:dyDescent="0.2">
      <c r="A76" s="3" t="s">
        <v>60</v>
      </c>
      <c r="B76" s="10" t="s">
        <v>91</v>
      </c>
      <c r="C76" s="29" t="s">
        <v>61</v>
      </c>
      <c r="D76" s="40">
        <v>12575.08</v>
      </c>
      <c r="E76" s="45">
        <v>7232.4</v>
      </c>
      <c r="F76" s="40">
        <v>7869.54</v>
      </c>
      <c r="G76" s="45">
        <v>8008.17</v>
      </c>
      <c r="H76" s="40">
        <v>12000</v>
      </c>
    </row>
    <row r="77" spans="1:8" x14ac:dyDescent="0.2">
      <c r="A77" s="3" t="s">
        <v>204</v>
      </c>
      <c r="B77" s="10" t="s">
        <v>203</v>
      </c>
      <c r="C77" s="29">
        <v>5481</v>
      </c>
      <c r="D77" s="40">
        <v>5857.58</v>
      </c>
      <c r="E77" s="45"/>
      <c r="F77" s="40"/>
      <c r="G77" s="45">
        <v>14901.81</v>
      </c>
      <c r="H77" s="40">
        <v>0</v>
      </c>
    </row>
    <row r="78" spans="1:8" x14ac:dyDescent="0.2">
      <c r="A78" s="3" t="s">
        <v>205</v>
      </c>
      <c r="B78" s="10" t="s">
        <v>201</v>
      </c>
      <c r="C78" s="29">
        <v>5482</v>
      </c>
      <c r="D78" s="40"/>
      <c r="E78" s="45"/>
      <c r="F78" s="40"/>
      <c r="G78" s="45">
        <v>5095.8100000000004</v>
      </c>
      <c r="H78" s="40"/>
    </row>
    <row r="79" spans="1:8" x14ac:dyDescent="0.2">
      <c r="A79" s="3" t="s">
        <v>199</v>
      </c>
      <c r="B79" s="10" t="s">
        <v>202</v>
      </c>
      <c r="C79" s="29">
        <v>5483</v>
      </c>
      <c r="D79" s="40"/>
      <c r="E79" s="45"/>
      <c r="F79" s="40"/>
      <c r="G79" s="45"/>
      <c r="H79" s="40"/>
    </row>
    <row r="80" spans="1:8" ht="12.95" customHeight="1" x14ac:dyDescent="0.2">
      <c r="A80" s="3" t="s">
        <v>125</v>
      </c>
      <c r="B80" s="10" t="s">
        <v>91</v>
      </c>
      <c r="C80" s="29" t="s">
        <v>70</v>
      </c>
      <c r="D80" s="40">
        <v>776.03</v>
      </c>
      <c r="E80" s="45">
        <v>0</v>
      </c>
      <c r="F80" s="40"/>
      <c r="G80" s="45"/>
      <c r="H80" s="40">
        <v>1000</v>
      </c>
    </row>
    <row r="81" spans="1:8" x14ac:dyDescent="0.2">
      <c r="A81" s="3" t="s">
        <v>127</v>
      </c>
      <c r="B81" s="10" t="s">
        <v>91</v>
      </c>
      <c r="C81" s="29" t="s">
        <v>76</v>
      </c>
      <c r="D81" s="40"/>
      <c r="E81" s="45"/>
      <c r="F81" s="40"/>
      <c r="G81" s="45"/>
      <c r="H81" s="40">
        <v>1000</v>
      </c>
    </row>
    <row r="82" spans="1:8" x14ac:dyDescent="0.2">
      <c r="A82" s="3" t="s">
        <v>194</v>
      </c>
      <c r="B82" s="10" t="s">
        <v>91</v>
      </c>
      <c r="C82" s="29">
        <v>510</v>
      </c>
      <c r="D82" s="40"/>
      <c r="E82" s="45"/>
      <c r="F82" s="40"/>
      <c r="G82" s="45">
        <v>800</v>
      </c>
      <c r="H82" s="40">
        <v>5000</v>
      </c>
    </row>
    <row r="83" spans="1:8" x14ac:dyDescent="0.2">
      <c r="A83" s="3" t="s">
        <v>53</v>
      </c>
      <c r="B83" s="10" t="s">
        <v>90</v>
      </c>
      <c r="C83" s="29" t="s">
        <v>54</v>
      </c>
      <c r="D83" s="40">
        <v>16846.580000000002</v>
      </c>
      <c r="E83" s="45">
        <v>13614</v>
      </c>
      <c r="F83" s="40">
        <v>10988.53</v>
      </c>
      <c r="G83" s="45">
        <v>9471.7199999999993</v>
      </c>
      <c r="H83" s="40">
        <v>12500</v>
      </c>
    </row>
    <row r="84" spans="1:8" x14ac:dyDescent="0.2">
      <c r="A84" s="3" t="s">
        <v>55</v>
      </c>
      <c r="B84" s="10" t="s">
        <v>90</v>
      </c>
      <c r="C84" s="29">
        <v>5451</v>
      </c>
      <c r="D84" s="40">
        <v>855.13</v>
      </c>
      <c r="E84" s="45">
        <v>941.45</v>
      </c>
      <c r="F84" s="40"/>
      <c r="G84" s="45">
        <v>32.5</v>
      </c>
      <c r="H84" s="40">
        <v>3550</v>
      </c>
    </row>
    <row r="85" spans="1:8" x14ac:dyDescent="0.2">
      <c r="A85" s="3" t="s">
        <v>66</v>
      </c>
      <c r="B85" s="10" t="s">
        <v>90</v>
      </c>
      <c r="C85" s="29" t="s">
        <v>67</v>
      </c>
      <c r="D85" s="40">
        <v>1284.44</v>
      </c>
      <c r="E85" s="45">
        <v>0</v>
      </c>
      <c r="F85" s="40"/>
      <c r="G85" s="45">
        <v>2080.1999999999998</v>
      </c>
      <c r="H85" s="40">
        <v>2000</v>
      </c>
    </row>
    <row r="86" spans="1:8" x14ac:dyDescent="0.2">
      <c r="A86" s="3" t="s">
        <v>126</v>
      </c>
      <c r="B86" s="10" t="s">
        <v>90</v>
      </c>
      <c r="C86" s="29" t="s">
        <v>71</v>
      </c>
      <c r="D86" s="40">
        <v>807.2</v>
      </c>
      <c r="E86" s="45">
        <v>125</v>
      </c>
      <c r="F86" s="40">
        <v>3406.35</v>
      </c>
      <c r="G86" s="45"/>
      <c r="H86" s="40">
        <v>1000</v>
      </c>
    </row>
    <row r="87" spans="1:8" x14ac:dyDescent="0.2">
      <c r="A87" s="3" t="s">
        <v>72</v>
      </c>
      <c r="B87" s="10" t="s">
        <v>90</v>
      </c>
      <c r="C87" s="29" t="s">
        <v>73</v>
      </c>
      <c r="D87" s="40">
        <v>644.5</v>
      </c>
      <c r="E87" s="45">
        <v>0</v>
      </c>
      <c r="F87" s="40"/>
      <c r="G87" s="45"/>
      <c r="H87" s="40">
        <v>1000</v>
      </c>
    </row>
    <row r="88" spans="1:8" x14ac:dyDescent="0.2">
      <c r="A88" s="3" t="s">
        <v>74</v>
      </c>
      <c r="B88" s="10" t="s">
        <v>90</v>
      </c>
      <c r="C88" s="29">
        <v>5562</v>
      </c>
      <c r="D88" s="40">
        <v>323.18</v>
      </c>
      <c r="E88" s="45"/>
      <c r="F88" s="40"/>
      <c r="G88" s="45"/>
      <c r="H88" s="40">
        <v>1000</v>
      </c>
    </row>
    <row r="89" spans="1:8" x14ac:dyDescent="0.2">
      <c r="A89" s="3" t="s">
        <v>75</v>
      </c>
      <c r="B89" s="10" t="s">
        <v>90</v>
      </c>
      <c r="C89" s="29">
        <v>5563</v>
      </c>
      <c r="D89" s="40">
        <v>137.80000000000001</v>
      </c>
      <c r="E89" s="45"/>
      <c r="F89" s="40"/>
      <c r="G89" s="45"/>
      <c r="H89" s="40"/>
    </row>
    <row r="90" spans="1:8" x14ac:dyDescent="0.2">
      <c r="A90" s="3" t="s">
        <v>48</v>
      </c>
      <c r="B90" s="10" t="s">
        <v>87</v>
      </c>
      <c r="C90" s="29">
        <v>5000</v>
      </c>
      <c r="D90" s="40">
        <v>9081</v>
      </c>
      <c r="E90" s="45">
        <v>10186.52</v>
      </c>
      <c r="F90" s="40">
        <v>8756.16</v>
      </c>
      <c r="G90" s="45">
        <v>5942.61</v>
      </c>
      <c r="H90" s="40">
        <v>8600</v>
      </c>
    </row>
    <row r="91" spans="1:8" x14ac:dyDescent="0.2">
      <c r="A91" s="3" t="s">
        <v>68</v>
      </c>
      <c r="B91" s="10" t="s">
        <v>87</v>
      </c>
      <c r="C91" s="29" t="s">
        <v>69</v>
      </c>
      <c r="D91" s="40">
        <v>12733</v>
      </c>
      <c r="E91" s="45">
        <v>29549</v>
      </c>
      <c r="F91" s="40">
        <v>24225</v>
      </c>
      <c r="G91" s="45">
        <v>13686.7</v>
      </c>
      <c r="H91" s="40">
        <v>5000</v>
      </c>
    </row>
    <row r="92" spans="1:8" s="7" customFormat="1" x14ac:dyDescent="0.2">
      <c r="A92" s="8" t="s">
        <v>78</v>
      </c>
      <c r="B92" s="18" t="s">
        <v>87</v>
      </c>
      <c r="C92" s="34">
        <v>561</v>
      </c>
      <c r="D92" s="40"/>
      <c r="E92" s="45"/>
      <c r="F92" s="40"/>
      <c r="G92" s="45"/>
      <c r="H92" s="40"/>
    </row>
    <row r="93" spans="1:8" x14ac:dyDescent="0.2">
      <c r="A93" s="3" t="s">
        <v>49</v>
      </c>
      <c r="B93" s="10" t="s">
        <v>88</v>
      </c>
      <c r="C93" s="29" t="s">
        <v>50</v>
      </c>
      <c r="D93" s="40">
        <v>3000.21</v>
      </c>
      <c r="E93" s="45">
        <v>11956</v>
      </c>
      <c r="F93" s="40">
        <v>1860</v>
      </c>
      <c r="G93" s="45">
        <v>459.29</v>
      </c>
      <c r="H93" s="40">
        <v>4500</v>
      </c>
    </row>
    <row r="94" spans="1:8" ht="14.25" x14ac:dyDescent="0.2">
      <c r="A94" s="3" t="s">
        <v>51</v>
      </c>
      <c r="B94" s="10" t="s">
        <v>88</v>
      </c>
      <c r="C94" s="29">
        <v>543</v>
      </c>
      <c r="D94" s="68"/>
      <c r="E94" s="69"/>
      <c r="F94" s="68"/>
      <c r="G94" s="51"/>
      <c r="H94" s="50"/>
    </row>
    <row r="95" spans="1:8" x14ac:dyDescent="0.2">
      <c r="A95" s="72" t="s">
        <v>52</v>
      </c>
      <c r="B95" s="10" t="s">
        <v>88</v>
      </c>
      <c r="C95" s="29">
        <v>5431</v>
      </c>
      <c r="D95" s="40">
        <v>42771.62</v>
      </c>
      <c r="E95" s="45">
        <v>40463.53</v>
      </c>
      <c r="F95" s="40">
        <v>19492</v>
      </c>
      <c r="G95" s="45">
        <v>15098.19</v>
      </c>
      <c r="H95" s="40">
        <v>17000</v>
      </c>
    </row>
    <row r="96" spans="1:8" x14ac:dyDescent="0.2">
      <c r="A96" s="3" t="s">
        <v>124</v>
      </c>
      <c r="B96" s="10" t="s">
        <v>88</v>
      </c>
      <c r="C96" s="29">
        <v>5432</v>
      </c>
      <c r="D96" s="40">
        <v>8400</v>
      </c>
      <c r="E96" s="45">
        <v>8400</v>
      </c>
      <c r="F96" s="40">
        <v>8400</v>
      </c>
      <c r="G96" s="45">
        <v>8400</v>
      </c>
      <c r="H96" s="40">
        <v>8400</v>
      </c>
    </row>
    <row r="97" spans="1:8" x14ac:dyDescent="0.2">
      <c r="A97" s="2" t="s">
        <v>134</v>
      </c>
      <c r="B97" s="10" t="s">
        <v>88</v>
      </c>
      <c r="C97" s="29">
        <v>5433</v>
      </c>
      <c r="D97" s="40">
        <v>2333.58</v>
      </c>
      <c r="E97" s="45">
        <v>2943.41</v>
      </c>
      <c r="F97" s="40">
        <v>2380.87</v>
      </c>
      <c r="G97" s="45">
        <v>2528.52</v>
      </c>
      <c r="H97" s="40">
        <v>2500</v>
      </c>
    </row>
    <row r="98" spans="1:8" x14ac:dyDescent="0.2">
      <c r="A98" s="3" t="s">
        <v>141</v>
      </c>
      <c r="B98" s="10" t="s">
        <v>88</v>
      </c>
      <c r="C98" s="29" t="s">
        <v>77</v>
      </c>
      <c r="D98" s="40">
        <v>3936</v>
      </c>
      <c r="E98" s="45">
        <v>45595.02</v>
      </c>
      <c r="F98" s="40">
        <v>15860.2</v>
      </c>
      <c r="G98" s="45">
        <v>1031.5</v>
      </c>
      <c r="H98" s="40">
        <v>2000</v>
      </c>
    </row>
    <row r="99" spans="1:8" s="7" customFormat="1" x14ac:dyDescent="0.2">
      <c r="A99" s="5" t="s">
        <v>122</v>
      </c>
      <c r="B99" s="16" t="s">
        <v>89</v>
      </c>
      <c r="C99" s="30">
        <v>599</v>
      </c>
      <c r="D99" s="41">
        <v>0</v>
      </c>
      <c r="E99" s="46">
        <v>20000</v>
      </c>
      <c r="F99" s="41">
        <v>20000</v>
      </c>
      <c r="G99" s="46">
        <v>20000</v>
      </c>
      <c r="H99" s="41">
        <v>20000</v>
      </c>
    </row>
    <row r="100" spans="1:8" ht="14.25" x14ac:dyDescent="0.2">
      <c r="A100" s="4" t="s">
        <v>85</v>
      </c>
      <c r="B100" s="25"/>
      <c r="C100" s="31"/>
      <c r="D100" s="50">
        <f>SUM(D72:D99)</f>
        <v>312852.78999999998</v>
      </c>
      <c r="E100" s="51">
        <f>SUM(E72:E99)</f>
        <v>240169.93</v>
      </c>
      <c r="F100" s="50">
        <f>SUM(F72:F99)</f>
        <v>237667.61000000002</v>
      </c>
      <c r="G100" s="51">
        <f>SUM(G72:G76,G80:G99)</f>
        <v>106799.54</v>
      </c>
      <c r="H100" s="50">
        <f>SUM(H72:H76,H80:H99)</f>
        <v>258090</v>
      </c>
    </row>
    <row r="101" spans="1:8" x14ac:dyDescent="0.2">
      <c r="D101" s="40"/>
      <c r="E101" s="45"/>
      <c r="F101" s="40"/>
      <c r="G101" s="45"/>
      <c r="H101" s="40"/>
    </row>
    <row r="102" spans="1:8" ht="15.75" x14ac:dyDescent="0.25">
      <c r="A102" s="74" t="s">
        <v>86</v>
      </c>
      <c r="B102" s="23"/>
      <c r="D102" s="75">
        <f>D37+D10+D17+D18+D19+D20</f>
        <v>516107.15</v>
      </c>
      <c r="E102" s="155">
        <f>E37+E10+E17+E18</f>
        <v>374815</v>
      </c>
      <c r="F102" s="75">
        <f>F37+F10+F17+F18</f>
        <v>481502.98</v>
      </c>
      <c r="G102" s="76">
        <f>G37+G10+G14+G17+G18</f>
        <v>507482.74</v>
      </c>
      <c r="H102" s="75">
        <f>H37+H10+H14+H17+H18</f>
        <v>583160</v>
      </c>
    </row>
    <row r="103" spans="1:8" ht="15.75" x14ac:dyDescent="0.25">
      <c r="A103" s="74" t="s">
        <v>130</v>
      </c>
      <c r="B103" s="23"/>
      <c r="D103" s="75">
        <f t="shared" ref="D103:H103" si="7">D100+D69+D48</f>
        <v>533597.41</v>
      </c>
      <c r="E103" s="155">
        <f t="shared" si="7"/>
        <v>504581.94999999995</v>
      </c>
      <c r="F103" s="75">
        <f t="shared" si="7"/>
        <v>493904.97</v>
      </c>
      <c r="G103" s="76">
        <f t="shared" si="7"/>
        <v>501096.95</v>
      </c>
      <c r="H103" s="75">
        <f t="shared" si="7"/>
        <v>637109</v>
      </c>
    </row>
    <row r="104" spans="1:8" ht="15.75" x14ac:dyDescent="0.25">
      <c r="A104" s="74" t="s">
        <v>190</v>
      </c>
      <c r="B104" s="23"/>
      <c r="D104" s="139">
        <f t="shared" ref="D104:F104" si="8">D102-D103</f>
        <v>-17490.260000000009</v>
      </c>
      <c r="E104" s="140">
        <f t="shared" si="8"/>
        <v>-129766.94999999995</v>
      </c>
      <c r="F104" s="139">
        <f t="shared" si="8"/>
        <v>-12401.989999999991</v>
      </c>
      <c r="G104" s="140">
        <f t="shared" ref="G104:H104" si="9">G102-G103</f>
        <v>6385.789999999979</v>
      </c>
      <c r="H104" s="139">
        <f t="shared" si="9"/>
        <v>-53949</v>
      </c>
    </row>
    <row r="105" spans="1:8" ht="15.75" x14ac:dyDescent="0.25">
      <c r="A105" s="74"/>
      <c r="B105" s="23"/>
      <c r="D105" s="75"/>
      <c r="E105" s="76"/>
      <c r="F105" s="75"/>
      <c r="G105" s="76"/>
      <c r="H105" s="75"/>
    </row>
    <row r="106" spans="1:8" ht="15.75" x14ac:dyDescent="0.25">
      <c r="A106" s="74" t="s">
        <v>188</v>
      </c>
      <c r="B106" s="23"/>
      <c r="D106" s="75">
        <v>50000</v>
      </c>
      <c r="E106" s="76">
        <v>90000</v>
      </c>
      <c r="F106" s="75">
        <v>100000</v>
      </c>
      <c r="G106" s="76">
        <v>143000</v>
      </c>
      <c r="H106" s="75">
        <v>0</v>
      </c>
    </row>
    <row r="107" spans="1:8" ht="15.75" x14ac:dyDescent="0.25">
      <c r="A107" s="137" t="s">
        <v>189</v>
      </c>
      <c r="D107" s="138">
        <v>0</v>
      </c>
      <c r="E107" s="144">
        <v>0</v>
      </c>
      <c r="F107" s="138">
        <v>10449</v>
      </c>
      <c r="G107" s="144">
        <v>13877</v>
      </c>
      <c r="H107" s="138">
        <v>18177</v>
      </c>
    </row>
    <row r="108" spans="1:8" ht="15.75" x14ac:dyDescent="0.25">
      <c r="A108" s="137"/>
    </row>
    <row r="109" spans="1:8" x14ac:dyDescent="0.2">
      <c r="A109" s="10"/>
    </row>
    <row r="110" spans="1:8" x14ac:dyDescent="0.2">
      <c r="A110" s="3"/>
      <c r="B110" s="10"/>
    </row>
    <row r="111" spans="1:8" x14ac:dyDescent="0.2">
      <c r="A111" s="3"/>
      <c r="B111" s="10"/>
    </row>
    <row r="112" spans="1:8" x14ac:dyDescent="0.2">
      <c r="A112" s="3"/>
      <c r="B112" s="10"/>
    </row>
  </sheetData>
  <customSheetViews>
    <customSheetView guid="{DFAD4124-AD88-4B35-A06B-89FA54CB5592}" scale="120" hiddenRows="1">
      <pane xSplit="3" ySplit="4" topLeftCell="D35" activePane="bottomRight" state="frozen"/>
      <selection pane="bottomRight" activeCell="B45" sqref="B45"/>
      <pageMargins left="0.7" right="0.7" top="0.75" bottom="0.75" header="0.3" footer="0.3"/>
      <pageSetup orientation="landscape" r:id="rId1"/>
    </customSheetView>
    <customSheetView guid="{BD58001A-9FCB-443E-900F-789197350686}" scale="120" hiddenRows="1">
      <pane xSplit="3" ySplit="4" topLeftCell="D5" activePane="bottomRight" state="frozen"/>
      <selection pane="bottomRight" activeCell="D17" sqref="D17"/>
      <pageMargins left="0.7" right="0.7" top="0.75" bottom="0.75" header="0.3" footer="0.3"/>
      <pageSetup orientation="landscape" r:id="rId2"/>
    </customSheetView>
  </customSheetViews>
  <mergeCells count="2">
    <mergeCell ref="B3:B4"/>
    <mergeCell ref="C3:C4"/>
  </mergeCells>
  <pageMargins left="0.7" right="0.7" top="0.75" bottom="0.75" header="0.3" footer="0.3"/>
  <pageSetup orientation="landscape" r:id="rId3"/>
  <ignoredErrors>
    <ignoredError sqref="G100" formulaRange="1"/>
  </ignoredErrors>
  <drawing r:id="rId4"/>
  <legacyDrawing r:id="rId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78D6D-9C18-451B-A82D-3A4C309D78D8}">
  <dimension ref="A1:N85"/>
  <sheetViews>
    <sheetView topLeftCell="A76" zoomScale="140" zoomScaleNormal="140" workbookViewId="0">
      <selection activeCell="E44" sqref="E44"/>
    </sheetView>
  </sheetViews>
  <sheetFormatPr defaultRowHeight="12.75" x14ac:dyDescent="0.2"/>
  <cols>
    <col min="1" max="1" width="46.75" style="2" customWidth="1"/>
    <col min="2" max="6" width="9.125" style="2" customWidth="1"/>
    <col min="7" max="7" width="10.25" style="2" customWidth="1"/>
    <col min="8" max="10" width="10.125" style="2" customWidth="1"/>
    <col min="11" max="11" width="10.25" style="2" customWidth="1"/>
    <col min="12" max="14" width="10.125" style="2" customWidth="1"/>
    <col min="15" max="16384" width="9" style="2"/>
  </cols>
  <sheetData>
    <row r="1" spans="1:14" ht="24.2" customHeight="1" x14ac:dyDescent="0.35">
      <c r="A1" s="21" t="s">
        <v>97</v>
      </c>
      <c r="B1" s="21"/>
      <c r="C1" s="21"/>
      <c r="D1" s="21"/>
      <c r="E1" s="21"/>
      <c r="F1" s="21"/>
      <c r="G1" s="21"/>
      <c r="H1" s="21"/>
      <c r="I1" s="21"/>
      <c r="J1" s="21"/>
      <c r="K1" s="21"/>
      <c r="L1" s="21"/>
      <c r="M1" s="21"/>
      <c r="N1" s="21"/>
    </row>
    <row r="2" spans="1:14" ht="12.2" customHeight="1" thickBot="1" x14ac:dyDescent="0.25"/>
    <row r="3" spans="1:14" ht="15" customHeight="1" x14ac:dyDescent="0.2">
      <c r="B3" s="162" t="s">
        <v>96</v>
      </c>
      <c r="C3" s="176" t="s">
        <v>195</v>
      </c>
      <c r="D3" s="177"/>
      <c r="E3" s="177"/>
      <c r="F3" s="178"/>
      <c r="G3" s="164" t="s">
        <v>117</v>
      </c>
      <c r="H3" s="165"/>
      <c r="I3" s="165"/>
      <c r="J3" s="166"/>
      <c r="K3" s="170" t="s">
        <v>148</v>
      </c>
      <c r="L3" s="171"/>
      <c r="M3" s="171"/>
      <c r="N3" s="172"/>
    </row>
    <row r="4" spans="1:14" ht="15" customHeight="1" thickBot="1" x14ac:dyDescent="0.25">
      <c r="B4" s="163"/>
      <c r="C4" s="179"/>
      <c r="D4" s="180"/>
      <c r="E4" s="180"/>
      <c r="F4" s="181"/>
      <c r="G4" s="167"/>
      <c r="H4" s="168"/>
      <c r="I4" s="168"/>
      <c r="J4" s="169"/>
      <c r="K4" s="173"/>
      <c r="L4" s="174"/>
      <c r="M4" s="174"/>
      <c r="N4" s="175"/>
    </row>
    <row r="5" spans="1:14" ht="49.7" customHeight="1" x14ac:dyDescent="0.25">
      <c r="A5" s="79" t="s">
        <v>156</v>
      </c>
      <c r="B5" s="91"/>
      <c r="C5" s="89" t="s">
        <v>157</v>
      </c>
      <c r="D5" s="90" t="s">
        <v>158</v>
      </c>
      <c r="E5" s="90" t="s">
        <v>174</v>
      </c>
      <c r="F5" s="88" t="s">
        <v>159</v>
      </c>
      <c r="G5" s="89" t="s">
        <v>157</v>
      </c>
      <c r="H5" s="90" t="s">
        <v>158</v>
      </c>
      <c r="I5" s="90" t="s">
        <v>174</v>
      </c>
      <c r="J5" s="88" t="s">
        <v>159</v>
      </c>
      <c r="K5" s="89" t="s">
        <v>157</v>
      </c>
      <c r="L5" s="90" t="s">
        <v>158</v>
      </c>
      <c r="M5" s="90" t="s">
        <v>174</v>
      </c>
      <c r="N5" s="88" t="s">
        <v>159</v>
      </c>
    </row>
    <row r="6" spans="1:14" x14ac:dyDescent="0.2">
      <c r="A6" s="67" t="s">
        <v>118</v>
      </c>
      <c r="B6" s="70"/>
      <c r="C6" s="107"/>
      <c r="D6" s="92">
        <v>6</v>
      </c>
      <c r="E6" s="105"/>
      <c r="F6" s="126"/>
      <c r="G6" s="107"/>
      <c r="H6" s="92">
        <v>6</v>
      </c>
      <c r="I6" s="105"/>
      <c r="J6" s="126"/>
      <c r="K6" s="107"/>
      <c r="L6" s="92">
        <v>5</v>
      </c>
      <c r="M6" s="105"/>
      <c r="N6" s="126"/>
    </row>
    <row r="7" spans="1:14" x14ac:dyDescent="0.2">
      <c r="A7" s="67" t="s">
        <v>98</v>
      </c>
      <c r="B7" s="70"/>
      <c r="C7" s="107"/>
      <c r="D7" s="92">
        <v>11</v>
      </c>
      <c r="E7" s="105"/>
      <c r="F7" s="126"/>
      <c r="G7" s="107"/>
      <c r="H7" s="92">
        <v>12</v>
      </c>
      <c r="I7" s="105"/>
      <c r="J7" s="126"/>
      <c r="K7" s="107"/>
      <c r="L7" s="92">
        <v>17</v>
      </c>
      <c r="M7" s="105"/>
      <c r="N7" s="126"/>
    </row>
    <row r="8" spans="1:14" x14ac:dyDescent="0.2">
      <c r="A8" s="67" t="s">
        <v>153</v>
      </c>
      <c r="B8" s="70"/>
      <c r="C8" s="107"/>
      <c r="D8" s="92">
        <v>8</v>
      </c>
      <c r="E8" s="105"/>
      <c r="F8" s="126"/>
      <c r="G8" s="107"/>
      <c r="H8" s="92">
        <v>8</v>
      </c>
      <c r="I8" s="105"/>
      <c r="J8" s="126"/>
      <c r="K8" s="107"/>
      <c r="L8" s="92">
        <v>8</v>
      </c>
      <c r="M8" s="105"/>
      <c r="N8" s="126"/>
    </row>
    <row r="9" spans="1:14" x14ac:dyDescent="0.2">
      <c r="A9" s="67" t="s">
        <v>155</v>
      </c>
      <c r="B9" s="70"/>
      <c r="C9" s="93">
        <v>66</v>
      </c>
      <c r="D9" s="105"/>
      <c r="E9" s="105"/>
      <c r="F9" s="126"/>
      <c r="G9" s="93">
        <v>67</v>
      </c>
      <c r="H9" s="105"/>
      <c r="I9" s="105"/>
      <c r="J9" s="126"/>
      <c r="K9" s="93">
        <v>56</v>
      </c>
      <c r="L9" s="105"/>
      <c r="M9" s="105"/>
      <c r="N9" s="126"/>
    </row>
    <row r="10" spans="1:14" x14ac:dyDescent="0.2">
      <c r="A10" s="67" t="s">
        <v>154</v>
      </c>
      <c r="B10" s="70"/>
      <c r="C10" s="107"/>
      <c r="D10" s="92">
        <v>9</v>
      </c>
      <c r="E10" s="105"/>
      <c r="F10" s="126"/>
      <c r="G10" s="107"/>
      <c r="H10" s="92">
        <v>9</v>
      </c>
      <c r="I10" s="105"/>
      <c r="J10" s="126"/>
      <c r="K10" s="107"/>
      <c r="L10" s="92">
        <v>10</v>
      </c>
      <c r="M10" s="105"/>
      <c r="N10" s="126"/>
    </row>
    <row r="11" spans="1:14" x14ac:dyDescent="0.2">
      <c r="A11" s="67" t="s">
        <v>152</v>
      </c>
      <c r="B11" s="70"/>
      <c r="C11" s="107"/>
      <c r="D11" s="105">
        <v>4</v>
      </c>
      <c r="E11" s="105"/>
      <c r="F11" s="126"/>
      <c r="G11" s="107"/>
      <c r="H11" s="105">
        <v>4</v>
      </c>
      <c r="I11" s="105"/>
      <c r="J11" s="126"/>
      <c r="K11" s="107"/>
      <c r="L11" s="105">
        <v>4</v>
      </c>
      <c r="M11" s="105"/>
      <c r="N11" s="126"/>
    </row>
    <row r="12" spans="1:14" x14ac:dyDescent="0.2">
      <c r="A12" s="67" t="s">
        <v>151</v>
      </c>
      <c r="B12" s="70"/>
      <c r="C12" s="93">
        <v>2</v>
      </c>
      <c r="D12" s="105">
        <v>2</v>
      </c>
      <c r="E12" s="105"/>
      <c r="F12" s="126"/>
      <c r="G12" s="93">
        <v>2</v>
      </c>
      <c r="H12" s="105">
        <v>2</v>
      </c>
      <c r="I12" s="105"/>
      <c r="J12" s="126"/>
      <c r="K12" s="107"/>
      <c r="L12" s="105">
        <v>2</v>
      </c>
      <c r="M12" s="105"/>
      <c r="N12" s="126"/>
    </row>
    <row r="13" spans="1:14" x14ac:dyDescent="0.2">
      <c r="A13" s="60" t="s">
        <v>171</v>
      </c>
      <c r="B13" s="70"/>
      <c r="C13" s="107"/>
      <c r="D13" s="92">
        <v>3</v>
      </c>
      <c r="E13" s="105"/>
      <c r="F13" s="126"/>
      <c r="G13" s="107"/>
      <c r="H13" s="92">
        <v>6</v>
      </c>
      <c r="I13" s="105"/>
      <c r="J13" s="126"/>
      <c r="K13" s="107"/>
      <c r="L13" s="92">
        <v>3</v>
      </c>
      <c r="M13" s="105"/>
      <c r="N13" s="126"/>
    </row>
    <row r="14" spans="1:14" x14ac:dyDescent="0.2">
      <c r="A14" s="60" t="s">
        <v>149</v>
      </c>
      <c r="B14" s="70"/>
      <c r="C14" s="107"/>
      <c r="D14" s="92">
        <v>2</v>
      </c>
      <c r="E14" s="105"/>
      <c r="F14" s="126"/>
      <c r="G14" s="107"/>
      <c r="H14" s="92">
        <v>2</v>
      </c>
      <c r="I14" s="105"/>
      <c r="J14" s="126"/>
      <c r="K14" s="107"/>
      <c r="L14" s="92">
        <v>2</v>
      </c>
      <c r="M14" s="105"/>
      <c r="N14" s="126"/>
    </row>
    <row r="15" spans="1:14" x14ac:dyDescent="0.2">
      <c r="A15" s="53" t="s">
        <v>99</v>
      </c>
      <c r="B15" s="70"/>
      <c r="C15" s="107"/>
      <c r="D15" s="105"/>
      <c r="E15" s="105"/>
      <c r="F15" s="127">
        <v>4</v>
      </c>
      <c r="G15" s="107"/>
      <c r="H15" s="105"/>
      <c r="I15" s="105"/>
      <c r="J15" s="127">
        <v>4</v>
      </c>
      <c r="K15" s="107"/>
      <c r="L15" s="105"/>
      <c r="M15" s="105"/>
      <c r="N15" s="127">
        <v>5</v>
      </c>
    </row>
    <row r="16" spans="1:14" x14ac:dyDescent="0.2">
      <c r="A16" s="53" t="s">
        <v>100</v>
      </c>
      <c r="B16" s="70"/>
      <c r="C16" s="107"/>
      <c r="D16" s="105">
        <v>2</v>
      </c>
      <c r="E16" s="105"/>
      <c r="F16" s="126"/>
      <c r="G16" s="107"/>
      <c r="H16" s="105">
        <v>2</v>
      </c>
      <c r="I16" s="105"/>
      <c r="J16" s="126"/>
      <c r="K16" s="107"/>
      <c r="L16" s="105">
        <v>3</v>
      </c>
      <c r="M16" s="105"/>
      <c r="N16" s="126"/>
    </row>
    <row r="17" spans="1:14" x14ac:dyDescent="0.2">
      <c r="A17" s="53" t="s">
        <v>101</v>
      </c>
      <c r="B17" s="70"/>
      <c r="C17" s="107"/>
      <c r="D17" s="105"/>
      <c r="E17" s="92">
        <v>15</v>
      </c>
      <c r="F17" s="127">
        <v>0</v>
      </c>
      <c r="G17" s="107"/>
      <c r="H17" s="105"/>
      <c r="I17" s="92">
        <v>28</v>
      </c>
      <c r="J17" s="127">
        <v>0</v>
      </c>
      <c r="K17" s="107"/>
      <c r="L17" s="105"/>
      <c r="M17" s="92">
        <v>24</v>
      </c>
      <c r="N17" s="127">
        <v>0</v>
      </c>
    </row>
    <row r="18" spans="1:14" x14ac:dyDescent="0.2">
      <c r="A18" s="67" t="s">
        <v>160</v>
      </c>
      <c r="B18" s="70"/>
      <c r="C18" s="93">
        <v>24</v>
      </c>
      <c r="D18" s="105"/>
      <c r="E18" s="105"/>
      <c r="F18" s="127">
        <v>20</v>
      </c>
      <c r="G18" s="93">
        <v>24</v>
      </c>
      <c r="H18" s="105"/>
      <c r="I18" s="105"/>
      <c r="J18" s="127">
        <v>20</v>
      </c>
      <c r="K18" s="93">
        <v>21</v>
      </c>
      <c r="L18" s="105"/>
      <c r="M18" s="105"/>
      <c r="N18" s="127">
        <v>45</v>
      </c>
    </row>
    <row r="19" spans="1:14" x14ac:dyDescent="0.2">
      <c r="A19" s="67" t="s">
        <v>169</v>
      </c>
      <c r="B19" s="70"/>
      <c r="C19" s="107"/>
      <c r="D19" s="92">
        <v>45</v>
      </c>
      <c r="E19" s="105"/>
      <c r="F19" s="127">
        <v>45</v>
      </c>
      <c r="G19" s="107"/>
      <c r="H19" s="92">
        <v>45</v>
      </c>
      <c r="I19" s="105"/>
      <c r="J19" s="127">
        <v>45</v>
      </c>
      <c r="K19" s="107"/>
      <c r="L19" s="92">
        <v>37</v>
      </c>
      <c r="M19" s="105"/>
      <c r="N19" s="127">
        <v>37</v>
      </c>
    </row>
    <row r="20" spans="1:14" x14ac:dyDescent="0.2">
      <c r="A20" s="67" t="s">
        <v>170</v>
      </c>
      <c r="B20" s="70"/>
      <c r="C20" s="107"/>
      <c r="D20" s="92">
        <v>4</v>
      </c>
      <c r="E20" s="105"/>
      <c r="F20" s="127">
        <v>4</v>
      </c>
      <c r="G20" s="107"/>
      <c r="H20" s="92">
        <v>4</v>
      </c>
      <c r="I20" s="105"/>
      <c r="J20" s="127">
        <v>4</v>
      </c>
      <c r="K20" s="107"/>
      <c r="L20" s="92">
        <v>36</v>
      </c>
      <c r="M20" s="105"/>
      <c r="N20" s="127">
        <v>36</v>
      </c>
    </row>
    <row r="21" spans="1:14" x14ac:dyDescent="0.2">
      <c r="A21" s="67" t="s">
        <v>172</v>
      </c>
      <c r="B21" s="70"/>
      <c r="C21" s="107"/>
      <c r="D21" s="105"/>
      <c r="E21" s="92">
        <v>15</v>
      </c>
      <c r="F21" s="126"/>
      <c r="G21" s="107"/>
      <c r="H21" s="105"/>
      <c r="I21" s="92">
        <v>15</v>
      </c>
      <c r="J21" s="126"/>
      <c r="K21" s="107"/>
      <c r="L21" s="105"/>
      <c r="M21" s="92">
        <v>16</v>
      </c>
      <c r="N21" s="126"/>
    </row>
    <row r="22" spans="1:14" x14ac:dyDescent="0.2">
      <c r="A22" s="53"/>
      <c r="B22" s="70"/>
      <c r="C22" s="93"/>
      <c r="D22" s="92"/>
      <c r="E22" s="92"/>
      <c r="F22" s="127"/>
      <c r="G22" s="93"/>
      <c r="H22" s="92"/>
      <c r="I22" s="92"/>
      <c r="J22" s="127"/>
      <c r="K22" s="93"/>
      <c r="L22" s="92"/>
      <c r="M22" s="92"/>
      <c r="N22" s="127"/>
    </row>
    <row r="23" spans="1:14" x14ac:dyDescent="0.2">
      <c r="A23" s="67" t="s">
        <v>161</v>
      </c>
      <c r="B23" s="70"/>
      <c r="C23" s="93">
        <f>SUM(C6:C19)</f>
        <v>92</v>
      </c>
      <c r="D23" s="92">
        <f>SUM(D6:D21)</f>
        <v>96</v>
      </c>
      <c r="E23" s="92">
        <f>SUM(E6:E21)</f>
        <v>30</v>
      </c>
      <c r="F23" s="127">
        <f>SUM(F6:F21)</f>
        <v>73</v>
      </c>
      <c r="G23" s="93">
        <f>SUM(G6:G19)</f>
        <v>93</v>
      </c>
      <c r="H23" s="92">
        <f>SUM(H6:H21)</f>
        <v>100</v>
      </c>
      <c r="I23" s="92">
        <f>SUM(I6:I21)</f>
        <v>43</v>
      </c>
      <c r="J23" s="127">
        <f>SUM(J6:J21)</f>
        <v>73</v>
      </c>
      <c r="K23" s="93">
        <f>SUM(K6:K21)</f>
        <v>77</v>
      </c>
      <c r="L23" s="92">
        <f>SUM(L6:L21)</f>
        <v>127</v>
      </c>
      <c r="M23" s="92">
        <f>SUM(M6:M22)</f>
        <v>40</v>
      </c>
      <c r="N23" s="127">
        <f>SUM(N6:N20)</f>
        <v>123</v>
      </c>
    </row>
    <row r="24" spans="1:14" x14ac:dyDescent="0.2">
      <c r="A24" s="67"/>
      <c r="B24" s="70"/>
      <c r="C24" s="93"/>
      <c r="D24" s="92"/>
      <c r="E24" s="92"/>
      <c r="F24" s="127"/>
      <c r="G24" s="93"/>
      <c r="H24" s="92"/>
      <c r="I24" s="92"/>
      <c r="J24" s="127"/>
      <c r="K24" s="93"/>
      <c r="L24" s="92"/>
      <c r="M24" s="92"/>
      <c r="N24" s="127"/>
    </row>
    <row r="25" spans="1:14" x14ac:dyDescent="0.2">
      <c r="A25" s="95" t="s">
        <v>150</v>
      </c>
      <c r="B25" s="96"/>
      <c r="C25" s="97">
        <f>(SUM(C23:E23))+F15</f>
        <v>222</v>
      </c>
      <c r="D25" s="124"/>
      <c r="E25" s="124"/>
      <c r="F25" s="94"/>
      <c r="G25" s="97">
        <f>(SUM(G23:I23))+J15</f>
        <v>240</v>
      </c>
      <c r="H25" s="124"/>
      <c r="I25" s="124"/>
      <c r="J25" s="94"/>
      <c r="K25" s="97">
        <f>SUM(K23:M23)+N15</f>
        <v>249</v>
      </c>
      <c r="L25" s="124"/>
      <c r="M25" s="124"/>
      <c r="N25" s="94"/>
    </row>
    <row r="26" spans="1:14" x14ac:dyDescent="0.2">
      <c r="A26" s="55"/>
      <c r="B26" s="70"/>
      <c r="C26" s="93"/>
      <c r="D26" s="92"/>
      <c r="E26" s="92"/>
      <c r="F26" s="127"/>
      <c r="G26" s="93"/>
      <c r="H26" s="92"/>
      <c r="I26" s="92"/>
      <c r="J26" s="127"/>
      <c r="K26" s="93"/>
      <c r="L26" s="92"/>
      <c r="M26" s="92"/>
      <c r="N26" s="127"/>
    </row>
    <row r="27" spans="1:14" x14ac:dyDescent="0.2">
      <c r="A27" s="55"/>
      <c r="B27" s="70"/>
      <c r="C27" s="93"/>
      <c r="D27" s="92"/>
      <c r="E27" s="92"/>
      <c r="F27" s="127"/>
      <c r="G27" s="93"/>
      <c r="H27" s="92"/>
      <c r="I27" s="92"/>
      <c r="J27" s="127"/>
      <c r="K27" s="93"/>
      <c r="L27" s="92"/>
      <c r="M27" s="92"/>
      <c r="N27" s="127"/>
    </row>
    <row r="28" spans="1:14" ht="15.75" x14ac:dyDescent="0.25">
      <c r="A28" s="79" t="s">
        <v>166</v>
      </c>
      <c r="B28" s="70"/>
      <c r="C28" s="93"/>
      <c r="D28" s="92"/>
      <c r="E28" s="92"/>
      <c r="F28" s="127"/>
      <c r="G28" s="93"/>
      <c r="H28" s="92"/>
      <c r="I28" s="92"/>
      <c r="J28" s="127"/>
      <c r="K28" s="93"/>
      <c r="L28" s="92"/>
      <c r="M28" s="92"/>
      <c r="N28" s="127"/>
    </row>
    <row r="29" spans="1:14" x14ac:dyDescent="0.2">
      <c r="A29" s="67" t="s">
        <v>192</v>
      </c>
      <c r="B29" s="70"/>
      <c r="C29" s="109">
        <v>100</v>
      </c>
      <c r="D29" s="105"/>
      <c r="E29" s="105"/>
      <c r="F29" s="126"/>
      <c r="G29" s="109">
        <v>100</v>
      </c>
      <c r="H29" s="105"/>
      <c r="I29" s="105"/>
      <c r="J29" s="126"/>
      <c r="K29" s="109">
        <v>90</v>
      </c>
      <c r="L29" s="105"/>
      <c r="M29" s="105"/>
      <c r="N29" s="126"/>
    </row>
    <row r="30" spans="1:14" x14ac:dyDescent="0.2">
      <c r="A30" s="67" t="s">
        <v>212</v>
      </c>
      <c r="B30" s="70"/>
      <c r="C30" s="109">
        <v>210</v>
      </c>
      <c r="D30" s="105"/>
      <c r="E30" s="105"/>
      <c r="F30" s="126"/>
      <c r="G30" s="109">
        <v>210</v>
      </c>
      <c r="H30" s="105"/>
      <c r="I30" s="105"/>
      <c r="J30" s="126"/>
      <c r="K30" s="109">
        <v>150</v>
      </c>
      <c r="L30" s="105"/>
      <c r="M30" s="105"/>
      <c r="N30" s="126"/>
    </row>
    <row r="31" spans="1:14" x14ac:dyDescent="0.2">
      <c r="A31" s="67" t="s">
        <v>211</v>
      </c>
      <c r="B31" s="70"/>
      <c r="C31" s="109">
        <v>325</v>
      </c>
      <c r="D31" s="105"/>
      <c r="E31" s="105"/>
      <c r="F31" s="126"/>
      <c r="G31" s="109">
        <v>210</v>
      </c>
      <c r="H31" s="105"/>
      <c r="I31" s="105"/>
      <c r="J31" s="126"/>
      <c r="K31" s="109">
        <v>210</v>
      </c>
      <c r="L31" s="105"/>
      <c r="M31" s="105"/>
      <c r="N31" s="126"/>
    </row>
    <row r="32" spans="1:14" x14ac:dyDescent="0.2">
      <c r="A32" s="67" t="s">
        <v>173</v>
      </c>
      <c r="B32" s="70"/>
      <c r="C32" s="109">
        <v>20</v>
      </c>
      <c r="D32" s="105"/>
      <c r="E32" s="105"/>
      <c r="F32" s="126"/>
      <c r="G32" s="109">
        <v>20</v>
      </c>
      <c r="H32" s="105"/>
      <c r="I32" s="105"/>
      <c r="J32" s="126"/>
      <c r="K32" s="109">
        <v>15</v>
      </c>
      <c r="L32" s="105"/>
      <c r="M32" s="105"/>
      <c r="N32" s="126"/>
    </row>
    <row r="33" spans="1:14" x14ac:dyDescent="0.2">
      <c r="A33" s="67" t="s">
        <v>159</v>
      </c>
      <c r="B33" s="108"/>
      <c r="C33" s="116">
        <v>450</v>
      </c>
      <c r="D33" s="106"/>
      <c r="E33" s="106"/>
      <c r="F33" s="128"/>
      <c r="G33" s="116">
        <v>400</v>
      </c>
      <c r="H33" s="106"/>
      <c r="I33" s="106"/>
      <c r="J33" s="128"/>
      <c r="K33" s="116">
        <v>410</v>
      </c>
      <c r="L33" s="106"/>
      <c r="M33" s="106"/>
      <c r="N33" s="128"/>
    </row>
    <row r="34" spans="1:14" x14ac:dyDescent="0.2">
      <c r="A34" s="67" t="s">
        <v>167</v>
      </c>
      <c r="B34" s="108"/>
      <c r="C34" s="116">
        <v>45</v>
      </c>
      <c r="D34" s="106"/>
      <c r="E34" s="106"/>
      <c r="F34" s="128"/>
      <c r="G34" s="116">
        <v>30</v>
      </c>
      <c r="H34" s="106"/>
      <c r="I34" s="106"/>
      <c r="J34" s="128"/>
      <c r="K34" s="116">
        <v>35</v>
      </c>
      <c r="L34" s="106"/>
      <c r="M34" s="106"/>
      <c r="N34" s="128"/>
    </row>
    <row r="35" spans="1:14" x14ac:dyDescent="0.2">
      <c r="A35" s="67" t="s">
        <v>144</v>
      </c>
      <c r="B35" s="108"/>
      <c r="C35" s="116">
        <v>0</v>
      </c>
      <c r="D35" s="106"/>
      <c r="E35" s="106"/>
      <c r="F35" s="128"/>
      <c r="G35" s="116">
        <v>60</v>
      </c>
      <c r="H35" s="106"/>
      <c r="I35" s="106"/>
      <c r="J35" s="128"/>
      <c r="K35" s="116">
        <v>60</v>
      </c>
      <c r="L35" s="106"/>
      <c r="M35" s="106"/>
      <c r="N35" s="128"/>
    </row>
    <row r="36" spans="1:14" x14ac:dyDescent="0.2">
      <c r="A36" s="67"/>
      <c r="B36" s="71"/>
      <c r="C36" s="80"/>
      <c r="D36" s="82"/>
      <c r="E36" s="82"/>
      <c r="F36" s="84"/>
      <c r="G36" s="80"/>
      <c r="H36" s="82"/>
      <c r="I36" s="82"/>
      <c r="J36" s="84"/>
      <c r="K36" s="80"/>
      <c r="L36" s="82"/>
      <c r="M36" s="82"/>
      <c r="N36" s="84"/>
    </row>
    <row r="37" spans="1:14" x14ac:dyDescent="0.2">
      <c r="A37" s="67"/>
      <c r="B37" s="71"/>
      <c r="C37" s="80"/>
      <c r="D37" s="82"/>
      <c r="E37" s="82"/>
      <c r="F37" s="84"/>
      <c r="G37" s="80"/>
      <c r="H37" s="82"/>
      <c r="I37" s="82"/>
      <c r="J37" s="84"/>
      <c r="K37" s="80"/>
      <c r="L37" s="82"/>
      <c r="M37" s="82"/>
      <c r="N37" s="84"/>
    </row>
    <row r="38" spans="1:14" x14ac:dyDescent="0.2">
      <c r="A38" s="52"/>
      <c r="B38" s="71"/>
      <c r="C38" s="80"/>
      <c r="D38" s="82"/>
      <c r="E38" s="82"/>
      <c r="F38" s="84"/>
      <c r="G38" s="80"/>
      <c r="H38" s="82"/>
      <c r="I38" s="82"/>
      <c r="J38" s="84"/>
      <c r="K38" s="80"/>
      <c r="L38" s="82"/>
      <c r="M38" s="82"/>
      <c r="N38" s="84"/>
    </row>
    <row r="39" spans="1:14" x14ac:dyDescent="0.2">
      <c r="A39" s="52"/>
      <c r="B39" s="71"/>
      <c r="C39" s="100" t="s">
        <v>102</v>
      </c>
      <c r="D39" s="101" t="s">
        <v>162</v>
      </c>
      <c r="E39" s="125"/>
      <c r="F39" s="102" t="s">
        <v>163</v>
      </c>
      <c r="G39" s="100" t="s">
        <v>102</v>
      </c>
      <c r="H39" s="101" t="s">
        <v>162</v>
      </c>
      <c r="I39" s="125"/>
      <c r="J39" s="102" t="s">
        <v>163</v>
      </c>
      <c r="K39" s="100" t="s">
        <v>102</v>
      </c>
      <c r="L39" s="101" t="s">
        <v>162</v>
      </c>
      <c r="M39" s="125"/>
      <c r="N39" s="102" t="s">
        <v>163</v>
      </c>
    </row>
    <row r="40" spans="1:14" ht="15.75" x14ac:dyDescent="0.25">
      <c r="A40" s="61" t="s">
        <v>17</v>
      </c>
      <c r="B40" s="63">
        <v>550</v>
      </c>
      <c r="C40" s="129"/>
      <c r="D40" s="130"/>
      <c r="E40" s="130"/>
      <c r="F40" s="131"/>
      <c r="G40" s="129"/>
      <c r="H40" s="130"/>
      <c r="I40" s="130"/>
      <c r="J40" s="131"/>
      <c r="K40" s="129"/>
      <c r="L40" s="130"/>
      <c r="M40" s="130"/>
      <c r="N40" s="131"/>
    </row>
    <row r="41" spans="1:14" x14ac:dyDescent="0.2">
      <c r="A41" s="53" t="s">
        <v>103</v>
      </c>
      <c r="B41" s="63">
        <v>5514</v>
      </c>
      <c r="C41" s="109">
        <v>42000</v>
      </c>
      <c r="D41" s="115">
        <f>C41/F41</f>
        <v>352.94117647058823</v>
      </c>
      <c r="E41" s="115"/>
      <c r="F41" s="132">
        <f>SUM(D6:D16)+SUM(C6:C16)+F15</f>
        <v>119</v>
      </c>
      <c r="G41" s="109">
        <v>27976.05</v>
      </c>
      <c r="H41" s="115">
        <f>G41/J41</f>
        <v>225.61330645161289</v>
      </c>
      <c r="I41" s="115"/>
      <c r="J41" s="132">
        <f>SUM(H6:H16)+SUM(G6:G16)+J15</f>
        <v>124</v>
      </c>
      <c r="K41" s="109">
        <v>38349.56</v>
      </c>
      <c r="L41" s="115">
        <f>K41/N41</f>
        <v>333.47443478260868</v>
      </c>
      <c r="M41" s="115"/>
      <c r="N41" s="132">
        <f>SUM(K6:K16)+SUM(L6:L16)+N15</f>
        <v>115</v>
      </c>
    </row>
    <row r="42" spans="1:14" x14ac:dyDescent="0.2">
      <c r="A42" s="53" t="s">
        <v>104</v>
      </c>
      <c r="B42" s="63">
        <v>5505</v>
      </c>
      <c r="C42" s="109">
        <v>39500</v>
      </c>
      <c r="D42" s="115">
        <f t="shared" ref="D42:D58" si="0">C42/F42</f>
        <v>177.92792792792793</v>
      </c>
      <c r="E42" s="115"/>
      <c r="F42" s="132">
        <f>C25</f>
        <v>222</v>
      </c>
      <c r="G42" s="109">
        <v>46641</v>
      </c>
      <c r="H42" s="115">
        <f t="shared" ref="H42:H58" si="1">G42/J42</f>
        <v>194.33750000000001</v>
      </c>
      <c r="I42" s="115"/>
      <c r="J42" s="132">
        <f>G25</f>
        <v>240</v>
      </c>
      <c r="K42" s="109">
        <v>87390.06</v>
      </c>
      <c r="L42" s="115">
        <f t="shared" ref="L42:L58" si="2">K42/N42</f>
        <v>350.96409638554218</v>
      </c>
      <c r="M42" s="115"/>
      <c r="N42" s="132">
        <f>K25</f>
        <v>249</v>
      </c>
    </row>
    <row r="43" spans="1:14" x14ac:dyDescent="0.2">
      <c r="A43" s="53" t="s">
        <v>105</v>
      </c>
      <c r="B43" s="63">
        <v>5505</v>
      </c>
      <c r="C43" s="109">
        <v>2200</v>
      </c>
      <c r="D43" s="115">
        <f t="shared" si="0"/>
        <v>9.9099099099099099</v>
      </c>
      <c r="E43" s="115"/>
      <c r="F43" s="132">
        <f>C25</f>
        <v>222</v>
      </c>
      <c r="G43" s="136"/>
      <c r="H43" s="115">
        <f t="shared" si="1"/>
        <v>0</v>
      </c>
      <c r="I43" s="115"/>
      <c r="J43" s="132">
        <f>G25</f>
        <v>240</v>
      </c>
      <c r="K43" s="136"/>
      <c r="L43" s="115">
        <f t="shared" si="2"/>
        <v>0</v>
      </c>
      <c r="M43" s="115"/>
      <c r="N43" s="132">
        <f>K25</f>
        <v>249</v>
      </c>
    </row>
    <row r="44" spans="1:14" x14ac:dyDescent="0.2">
      <c r="A44" s="67" t="s">
        <v>175</v>
      </c>
      <c r="B44" s="63">
        <v>5505</v>
      </c>
      <c r="C44" s="109">
        <v>7099</v>
      </c>
      <c r="D44" s="115">
        <f t="shared" si="0"/>
        <v>31.977477477477478</v>
      </c>
      <c r="E44" s="115"/>
      <c r="F44" s="132">
        <f>C25</f>
        <v>222</v>
      </c>
      <c r="G44" s="136"/>
      <c r="H44" s="115">
        <f t="shared" si="1"/>
        <v>0</v>
      </c>
      <c r="I44" s="115"/>
      <c r="J44" s="132">
        <f>G25</f>
        <v>240</v>
      </c>
      <c r="K44" s="136"/>
      <c r="L44" s="115">
        <f t="shared" si="2"/>
        <v>0</v>
      </c>
      <c r="M44" s="115"/>
      <c r="N44" s="132">
        <f>K25</f>
        <v>249</v>
      </c>
    </row>
    <row r="45" spans="1:14" x14ac:dyDescent="0.2">
      <c r="A45" s="53" t="s">
        <v>106</v>
      </c>
      <c r="B45" s="63">
        <v>5505</v>
      </c>
      <c r="C45" s="109">
        <v>9618</v>
      </c>
      <c r="D45" s="115">
        <f t="shared" si="0"/>
        <v>43.324324324324323</v>
      </c>
      <c r="E45" s="115"/>
      <c r="F45" s="132">
        <f>C25</f>
        <v>222</v>
      </c>
      <c r="G45" s="136"/>
      <c r="H45" s="115">
        <f t="shared" si="1"/>
        <v>0</v>
      </c>
      <c r="I45" s="115"/>
      <c r="J45" s="132">
        <f>G25</f>
        <v>240</v>
      </c>
      <c r="K45" s="136"/>
      <c r="L45" s="115">
        <f t="shared" si="2"/>
        <v>0</v>
      </c>
      <c r="M45" s="115"/>
      <c r="N45" s="132">
        <f>K25</f>
        <v>249</v>
      </c>
    </row>
    <row r="46" spans="1:14" x14ac:dyDescent="0.2">
      <c r="A46" s="67" t="s">
        <v>145</v>
      </c>
      <c r="B46" s="63">
        <v>5505</v>
      </c>
      <c r="C46" s="109">
        <v>9618</v>
      </c>
      <c r="D46" s="115">
        <f t="shared" si="0"/>
        <v>43.324324324324323</v>
      </c>
      <c r="E46" s="115"/>
      <c r="F46" s="132">
        <f>C25</f>
        <v>222</v>
      </c>
      <c r="G46" s="136"/>
      <c r="H46" s="115">
        <f t="shared" si="1"/>
        <v>0</v>
      </c>
      <c r="I46" s="115"/>
      <c r="J46" s="132">
        <f>G25</f>
        <v>240</v>
      </c>
      <c r="K46" s="136"/>
      <c r="L46" s="115">
        <f t="shared" si="2"/>
        <v>0</v>
      </c>
      <c r="M46" s="115"/>
      <c r="N46" s="132">
        <f>K25</f>
        <v>249</v>
      </c>
    </row>
    <row r="47" spans="1:14" x14ac:dyDescent="0.2">
      <c r="A47" s="67" t="s">
        <v>164</v>
      </c>
      <c r="B47" s="63">
        <v>5502</v>
      </c>
      <c r="C47" s="109">
        <v>9437</v>
      </c>
      <c r="D47" s="115">
        <f t="shared" si="0"/>
        <v>42.509009009009006</v>
      </c>
      <c r="E47" s="115"/>
      <c r="F47" s="132">
        <f>C25</f>
        <v>222</v>
      </c>
      <c r="G47" s="109">
        <v>693</v>
      </c>
      <c r="H47" s="115">
        <f t="shared" si="1"/>
        <v>2.8875000000000002</v>
      </c>
      <c r="I47" s="115"/>
      <c r="J47" s="132">
        <f>G25</f>
        <v>240</v>
      </c>
      <c r="K47" s="109">
        <v>12663.27</v>
      </c>
      <c r="L47" s="115">
        <f t="shared" si="2"/>
        <v>50.85650602409639</v>
      </c>
      <c r="M47" s="115"/>
      <c r="N47" s="132">
        <f>K25</f>
        <v>249</v>
      </c>
    </row>
    <row r="48" spans="1:14" x14ac:dyDescent="0.2">
      <c r="A48" s="53" t="s">
        <v>107</v>
      </c>
      <c r="B48" s="63">
        <v>5507</v>
      </c>
      <c r="C48" s="109">
        <v>1650</v>
      </c>
      <c r="D48" s="115">
        <f t="shared" si="0"/>
        <v>7.4324324324324325</v>
      </c>
      <c r="E48" s="115"/>
      <c r="F48" s="132">
        <f>C25</f>
        <v>222</v>
      </c>
      <c r="G48" s="109">
        <v>836</v>
      </c>
      <c r="H48" s="115">
        <f t="shared" si="1"/>
        <v>3.4833333333333334</v>
      </c>
      <c r="I48" s="115"/>
      <c r="J48" s="132">
        <f>G25</f>
        <v>240</v>
      </c>
      <c r="K48" s="109">
        <v>2057.65</v>
      </c>
      <c r="L48" s="115">
        <f t="shared" si="2"/>
        <v>8.2636546184738968</v>
      </c>
      <c r="M48" s="115"/>
      <c r="N48" s="132">
        <f>K25</f>
        <v>249</v>
      </c>
    </row>
    <row r="49" spans="1:14" x14ac:dyDescent="0.2">
      <c r="A49" s="52" t="s">
        <v>108</v>
      </c>
      <c r="B49" s="66">
        <v>5515</v>
      </c>
      <c r="C49" s="116"/>
      <c r="D49" s="115">
        <f t="shared" si="0"/>
        <v>0</v>
      </c>
      <c r="E49" s="115"/>
      <c r="F49" s="133">
        <f>C25</f>
        <v>222</v>
      </c>
      <c r="G49" s="116"/>
      <c r="H49" s="115">
        <f t="shared" si="1"/>
        <v>0</v>
      </c>
      <c r="I49" s="115"/>
      <c r="J49" s="133">
        <f>G25</f>
        <v>240</v>
      </c>
      <c r="K49" s="116">
        <v>3488.35</v>
      </c>
      <c r="L49" s="115">
        <f t="shared" si="2"/>
        <v>14.009437751004016</v>
      </c>
      <c r="M49" s="115"/>
      <c r="N49" s="133">
        <f>K25</f>
        <v>249</v>
      </c>
    </row>
    <row r="50" spans="1:14" x14ac:dyDescent="0.2">
      <c r="A50" s="53" t="s">
        <v>109</v>
      </c>
      <c r="B50" s="63">
        <v>5506</v>
      </c>
      <c r="C50" s="109">
        <v>3750</v>
      </c>
      <c r="D50" s="115">
        <f t="shared" si="0"/>
        <v>16.891891891891891</v>
      </c>
      <c r="E50" s="115"/>
      <c r="F50" s="132">
        <f>C25</f>
        <v>222</v>
      </c>
      <c r="G50" s="109"/>
      <c r="H50" s="115">
        <f t="shared" si="1"/>
        <v>0</v>
      </c>
      <c r="I50" s="115"/>
      <c r="J50" s="132">
        <f>G25</f>
        <v>240</v>
      </c>
      <c r="K50" s="109">
        <v>3079.9</v>
      </c>
      <c r="L50" s="115">
        <f t="shared" si="2"/>
        <v>12.369076305220885</v>
      </c>
      <c r="M50" s="115"/>
      <c r="N50" s="132">
        <f>K25</f>
        <v>249</v>
      </c>
    </row>
    <row r="51" spans="1:14" x14ac:dyDescent="0.2">
      <c r="A51" s="77" t="s">
        <v>165</v>
      </c>
      <c r="B51" s="70">
        <v>5510</v>
      </c>
      <c r="C51" s="109">
        <v>500</v>
      </c>
      <c r="D51" s="115">
        <f t="shared" si="0"/>
        <v>2.2522522522522523</v>
      </c>
      <c r="E51" s="115"/>
      <c r="F51" s="132">
        <f>C25</f>
        <v>222</v>
      </c>
      <c r="G51" s="109"/>
      <c r="H51" s="115">
        <f t="shared" si="1"/>
        <v>0</v>
      </c>
      <c r="I51" s="115"/>
      <c r="J51" s="132">
        <f>G25</f>
        <v>240</v>
      </c>
      <c r="K51" s="109">
        <v>911.9</v>
      </c>
      <c r="L51" s="115">
        <f t="shared" si="2"/>
        <v>3.6622489959839357</v>
      </c>
      <c r="M51" s="115"/>
      <c r="N51" s="132">
        <f>K25</f>
        <v>249</v>
      </c>
    </row>
    <row r="52" spans="1:14" x14ac:dyDescent="0.2">
      <c r="A52" s="54" t="s">
        <v>110</v>
      </c>
      <c r="B52" s="63">
        <v>5504</v>
      </c>
      <c r="C52" s="109">
        <v>250</v>
      </c>
      <c r="D52" s="115">
        <f t="shared" si="0"/>
        <v>1.1261261261261262</v>
      </c>
      <c r="E52" s="115"/>
      <c r="F52" s="132">
        <f>C25</f>
        <v>222</v>
      </c>
      <c r="G52" s="109"/>
      <c r="H52" s="115">
        <f t="shared" si="1"/>
        <v>0</v>
      </c>
      <c r="I52" s="115"/>
      <c r="J52" s="132">
        <f>G25</f>
        <v>240</v>
      </c>
      <c r="K52" s="109">
        <v>0</v>
      </c>
      <c r="L52" s="115">
        <f t="shared" si="2"/>
        <v>0</v>
      </c>
      <c r="M52" s="115"/>
      <c r="N52" s="132">
        <f>K25</f>
        <v>249</v>
      </c>
    </row>
    <row r="53" spans="1:14" x14ac:dyDescent="0.2">
      <c r="A53" s="52" t="s">
        <v>111</v>
      </c>
      <c r="B53" s="66">
        <v>5509</v>
      </c>
      <c r="C53" s="116"/>
      <c r="D53" s="115">
        <f t="shared" si="0"/>
        <v>0</v>
      </c>
      <c r="E53" s="115"/>
      <c r="F53" s="133">
        <f>C25</f>
        <v>222</v>
      </c>
      <c r="G53" s="116">
        <v>7293.88</v>
      </c>
      <c r="H53" s="115">
        <f t="shared" si="1"/>
        <v>30.391166666666667</v>
      </c>
      <c r="I53" s="115"/>
      <c r="J53" s="133">
        <f>G25</f>
        <v>240</v>
      </c>
      <c r="K53" s="116">
        <v>200.62</v>
      </c>
      <c r="L53" s="115">
        <f t="shared" si="2"/>
        <v>0.80570281124497989</v>
      </c>
      <c r="M53" s="115"/>
      <c r="N53" s="133">
        <f>K25</f>
        <v>249</v>
      </c>
    </row>
    <row r="54" spans="1:14" x14ac:dyDescent="0.2">
      <c r="A54" s="156" t="s">
        <v>206</v>
      </c>
      <c r="B54" s="66">
        <v>5501</v>
      </c>
      <c r="C54" s="116">
        <v>3000</v>
      </c>
      <c r="D54" s="115">
        <f t="shared" si="0"/>
        <v>13.513513513513514</v>
      </c>
      <c r="E54" s="115"/>
      <c r="F54" s="133">
        <f>C25</f>
        <v>222</v>
      </c>
      <c r="G54" s="116">
        <v>9222.5</v>
      </c>
      <c r="H54" s="115">
        <f t="shared" si="1"/>
        <v>38.427083333333336</v>
      </c>
      <c r="I54" s="115"/>
      <c r="J54" s="133">
        <f>G25</f>
        <v>240</v>
      </c>
      <c r="K54" s="116">
        <v>388.55</v>
      </c>
      <c r="L54" s="115">
        <f t="shared" si="2"/>
        <v>1.5604417670682731</v>
      </c>
      <c r="M54" s="115"/>
      <c r="N54" s="133">
        <f>K25</f>
        <v>249</v>
      </c>
    </row>
    <row r="55" spans="1:14" x14ac:dyDescent="0.2">
      <c r="A55" s="55" t="s">
        <v>112</v>
      </c>
      <c r="B55" s="70">
        <v>5517</v>
      </c>
      <c r="C55" s="109">
        <v>918</v>
      </c>
      <c r="D55" s="115">
        <f t="shared" si="0"/>
        <v>4.1351351351351351</v>
      </c>
      <c r="E55" s="115"/>
      <c r="F55" s="132">
        <f>C25</f>
        <v>222</v>
      </c>
      <c r="G55" s="109"/>
      <c r="H55" s="115">
        <f t="shared" si="1"/>
        <v>0</v>
      </c>
      <c r="I55" s="115"/>
      <c r="J55" s="132">
        <f>G25</f>
        <v>240</v>
      </c>
      <c r="K55" s="109">
        <v>0</v>
      </c>
      <c r="L55" s="115">
        <f t="shared" si="2"/>
        <v>0</v>
      </c>
      <c r="M55" s="115"/>
      <c r="N55" s="132">
        <f>K25</f>
        <v>249</v>
      </c>
    </row>
    <row r="56" spans="1:14" x14ac:dyDescent="0.2">
      <c r="A56" s="67" t="s">
        <v>177</v>
      </c>
      <c r="B56" s="63">
        <v>5508</v>
      </c>
      <c r="C56" s="109">
        <v>1000</v>
      </c>
      <c r="D56" s="115">
        <f t="shared" si="0"/>
        <v>4.5045045045045047</v>
      </c>
      <c r="E56" s="115"/>
      <c r="F56" s="132">
        <f>C25</f>
        <v>222</v>
      </c>
      <c r="G56" s="109">
        <v>180.11</v>
      </c>
      <c r="H56" s="115">
        <f t="shared" si="1"/>
        <v>0.75045833333333334</v>
      </c>
      <c r="I56" s="115"/>
      <c r="J56" s="132">
        <f>G25</f>
        <v>240</v>
      </c>
      <c r="K56" s="109">
        <v>3916.4</v>
      </c>
      <c r="L56" s="115">
        <f t="shared" si="2"/>
        <v>15.728514056224901</v>
      </c>
      <c r="M56" s="115"/>
      <c r="N56" s="132">
        <f>K25</f>
        <v>249</v>
      </c>
    </row>
    <row r="57" spans="1:14" x14ac:dyDescent="0.2">
      <c r="A57" s="77" t="s">
        <v>207</v>
      </c>
      <c r="B57" s="70">
        <v>5511</v>
      </c>
      <c r="C57" s="109"/>
      <c r="D57" s="115">
        <f t="shared" si="0"/>
        <v>0</v>
      </c>
      <c r="E57" s="115"/>
      <c r="F57" s="132">
        <f>C25</f>
        <v>222</v>
      </c>
      <c r="G57" s="109">
        <v>650</v>
      </c>
      <c r="H57" s="115">
        <f t="shared" si="1"/>
        <v>2.7083333333333335</v>
      </c>
      <c r="I57" s="115"/>
      <c r="J57" s="132">
        <f>G25</f>
        <v>240</v>
      </c>
      <c r="K57" s="109">
        <v>0</v>
      </c>
      <c r="L57" s="115">
        <f t="shared" si="2"/>
        <v>0</v>
      </c>
      <c r="M57" s="115"/>
      <c r="N57" s="132">
        <f>K25</f>
        <v>249</v>
      </c>
    </row>
    <row r="58" spans="1:14" x14ac:dyDescent="0.2">
      <c r="A58" s="77" t="s">
        <v>144</v>
      </c>
      <c r="B58" s="70">
        <v>55142</v>
      </c>
      <c r="C58" s="109">
        <v>0</v>
      </c>
      <c r="D58" s="115">
        <f t="shared" si="0"/>
        <v>0</v>
      </c>
      <c r="E58" s="115"/>
      <c r="F58" s="132">
        <v>18</v>
      </c>
      <c r="G58" s="109">
        <v>23</v>
      </c>
      <c r="H58" s="115">
        <f t="shared" si="1"/>
        <v>1.5333333333333334</v>
      </c>
      <c r="I58" s="115"/>
      <c r="J58" s="132">
        <v>15</v>
      </c>
      <c r="K58" s="109">
        <v>1870</v>
      </c>
      <c r="L58" s="115">
        <f t="shared" si="2"/>
        <v>124.66666666666667</v>
      </c>
      <c r="M58" s="115"/>
      <c r="N58" s="132">
        <v>15</v>
      </c>
    </row>
    <row r="59" spans="1:14" x14ac:dyDescent="0.2">
      <c r="A59" s="77" t="s">
        <v>178</v>
      </c>
      <c r="B59" s="70">
        <v>5518</v>
      </c>
      <c r="C59" s="109"/>
      <c r="D59" s="115"/>
      <c r="E59" s="115"/>
      <c r="F59" s="132"/>
      <c r="G59" s="109"/>
      <c r="H59" s="115"/>
      <c r="I59" s="115"/>
      <c r="J59" s="132"/>
      <c r="K59" s="109">
        <v>1828.83</v>
      </c>
      <c r="L59" s="115"/>
      <c r="M59" s="115"/>
      <c r="N59" s="132"/>
    </row>
    <row r="60" spans="1:14" x14ac:dyDescent="0.2">
      <c r="A60" s="77" t="s">
        <v>179</v>
      </c>
      <c r="B60" s="70">
        <v>5520</v>
      </c>
      <c r="C60" s="109"/>
      <c r="D60" s="115"/>
      <c r="E60" s="115"/>
      <c r="F60" s="132"/>
      <c r="G60" s="109"/>
      <c r="H60" s="115"/>
      <c r="I60" s="115"/>
      <c r="J60" s="132"/>
      <c r="K60" s="109">
        <v>2954.76</v>
      </c>
      <c r="L60" s="115"/>
      <c r="M60" s="115"/>
      <c r="N60" s="132"/>
    </row>
    <row r="61" spans="1:14" x14ac:dyDescent="0.2">
      <c r="A61" s="77" t="s">
        <v>208</v>
      </c>
      <c r="B61" s="70">
        <v>5513</v>
      </c>
      <c r="C61" s="109"/>
      <c r="D61" s="115"/>
      <c r="E61" s="115"/>
      <c r="F61" s="132"/>
      <c r="G61" s="109">
        <v>45.77</v>
      </c>
      <c r="H61" s="115"/>
      <c r="I61" s="115"/>
      <c r="J61" s="132"/>
      <c r="K61" s="109"/>
      <c r="L61" s="115"/>
      <c r="M61" s="115"/>
      <c r="N61" s="132"/>
    </row>
    <row r="62" spans="1:14" x14ac:dyDescent="0.2">
      <c r="A62" s="77" t="s">
        <v>180</v>
      </c>
      <c r="B62" s="70">
        <v>550</v>
      </c>
      <c r="C62" s="109"/>
      <c r="D62" s="115"/>
      <c r="E62" s="115"/>
      <c r="F62" s="132"/>
      <c r="G62" s="109"/>
      <c r="H62" s="115"/>
      <c r="I62" s="115"/>
      <c r="J62" s="132"/>
      <c r="K62" s="109">
        <v>240.88</v>
      </c>
      <c r="L62" s="115"/>
      <c r="M62" s="115"/>
      <c r="N62" s="132"/>
    </row>
    <row r="63" spans="1:14" x14ac:dyDescent="0.2">
      <c r="A63" s="77" t="s">
        <v>181</v>
      </c>
      <c r="B63" s="70">
        <v>5516</v>
      </c>
      <c r="C63" s="109"/>
      <c r="D63" s="115"/>
      <c r="E63" s="115"/>
      <c r="F63" s="132"/>
      <c r="G63" s="109"/>
      <c r="H63" s="115"/>
      <c r="I63" s="115"/>
      <c r="J63" s="132"/>
      <c r="K63" s="109">
        <v>-200</v>
      </c>
      <c r="L63" s="115"/>
      <c r="M63" s="115"/>
      <c r="N63" s="132"/>
    </row>
    <row r="64" spans="1:14" x14ac:dyDescent="0.2">
      <c r="A64" s="52"/>
      <c r="B64" s="71"/>
      <c r="C64" s="80"/>
      <c r="D64" s="82"/>
      <c r="E64" s="82"/>
      <c r="F64" s="84"/>
      <c r="G64" s="80"/>
      <c r="H64" s="82"/>
      <c r="I64" s="82"/>
      <c r="J64" s="84"/>
      <c r="K64" s="80"/>
      <c r="L64" s="82"/>
      <c r="M64" s="82"/>
      <c r="N64" s="84"/>
    </row>
    <row r="65" spans="1:14" x14ac:dyDescent="0.2">
      <c r="A65" s="56" t="s">
        <v>113</v>
      </c>
      <c r="B65" s="65"/>
      <c r="C65" s="119">
        <f>SUM(C40:C63)</f>
        <v>130540</v>
      </c>
      <c r="D65" s="120">
        <f>SUM(D40:D63)</f>
        <v>751.77000529941688</v>
      </c>
      <c r="E65" s="120"/>
      <c r="F65" s="85"/>
      <c r="G65" s="119">
        <f>SUM(G40:G63)</f>
        <v>93561.310000000012</v>
      </c>
      <c r="H65" s="120">
        <f>SUM(H40:H63)</f>
        <v>500.13201478494619</v>
      </c>
      <c r="I65" s="120"/>
      <c r="J65" s="85"/>
      <c r="K65" s="119">
        <f>SUM(K40:K63)</f>
        <v>159140.72999999995</v>
      </c>
      <c r="L65" s="120">
        <f>SUM(L40:L63)</f>
        <v>916.36078016413467</v>
      </c>
      <c r="M65" s="120"/>
      <c r="N65" s="85"/>
    </row>
    <row r="66" spans="1:14" x14ac:dyDescent="0.2">
      <c r="A66" s="56"/>
      <c r="B66" s="65"/>
      <c r="C66" s="110"/>
      <c r="D66" s="111"/>
      <c r="E66" s="111"/>
      <c r="F66" s="112"/>
      <c r="G66" s="110"/>
      <c r="H66" s="111"/>
      <c r="I66" s="111"/>
      <c r="J66" s="112"/>
      <c r="K66" s="110"/>
      <c r="L66" s="111"/>
      <c r="M66" s="111"/>
      <c r="N66" s="112"/>
    </row>
    <row r="67" spans="1:14" x14ac:dyDescent="0.2">
      <c r="A67" s="56"/>
      <c r="B67" s="65"/>
      <c r="C67" s="98" t="s">
        <v>102</v>
      </c>
      <c r="D67" s="114" t="s">
        <v>162</v>
      </c>
      <c r="E67" s="113"/>
      <c r="F67" s="99" t="s">
        <v>163</v>
      </c>
      <c r="G67" s="98" t="s">
        <v>102</v>
      </c>
      <c r="H67" s="114" t="s">
        <v>162</v>
      </c>
      <c r="I67" s="113"/>
      <c r="J67" s="99" t="s">
        <v>163</v>
      </c>
      <c r="K67" s="98" t="s">
        <v>102</v>
      </c>
      <c r="L67" s="114" t="s">
        <v>162</v>
      </c>
      <c r="M67" s="113"/>
      <c r="N67" s="99" t="s">
        <v>163</v>
      </c>
    </row>
    <row r="68" spans="1:14" ht="15.75" x14ac:dyDescent="0.25">
      <c r="A68" s="62" t="s">
        <v>0</v>
      </c>
      <c r="B68" s="66">
        <v>434</v>
      </c>
      <c r="C68" s="103"/>
      <c r="D68" s="104"/>
      <c r="E68" s="104"/>
      <c r="F68" s="134"/>
      <c r="G68" s="109">
        <v>60216.7</v>
      </c>
      <c r="H68" s="104"/>
      <c r="I68" s="104"/>
      <c r="J68" s="134"/>
      <c r="K68" s="103"/>
      <c r="L68" s="104"/>
      <c r="M68" s="104"/>
      <c r="N68" s="134"/>
    </row>
    <row r="69" spans="1:14" x14ac:dyDescent="0.2">
      <c r="A69" s="78" t="s">
        <v>147</v>
      </c>
      <c r="B69" s="66">
        <v>4341</v>
      </c>
      <c r="C69" s="116">
        <f>C23*C29</f>
        <v>9200</v>
      </c>
      <c r="D69" s="135">
        <f>C69/C25</f>
        <v>41.441441441441441</v>
      </c>
      <c r="E69" s="135"/>
      <c r="F69" s="133">
        <f>C25</f>
        <v>222</v>
      </c>
      <c r="G69" s="157"/>
      <c r="H69" s="135">
        <f>G69/G25</f>
        <v>0</v>
      </c>
      <c r="I69" s="135"/>
      <c r="J69" s="133">
        <f>G25</f>
        <v>240</v>
      </c>
      <c r="K69" s="116">
        <f>K23*K29</f>
        <v>6930</v>
      </c>
      <c r="L69" s="135">
        <f>K69/K25</f>
        <v>27.831325301204821</v>
      </c>
      <c r="M69" s="135"/>
      <c r="N69" s="133">
        <f>K25</f>
        <v>249</v>
      </c>
    </row>
    <row r="70" spans="1:14" x14ac:dyDescent="0.2">
      <c r="A70" s="78" t="s">
        <v>146</v>
      </c>
      <c r="B70" s="66">
        <v>4341</v>
      </c>
      <c r="C70" s="116">
        <f>D23*C30</f>
        <v>20160</v>
      </c>
      <c r="D70" s="135">
        <f>C70/C25</f>
        <v>90.810810810810807</v>
      </c>
      <c r="E70" s="135"/>
      <c r="F70" s="133">
        <f>C25</f>
        <v>222</v>
      </c>
      <c r="G70" s="157"/>
      <c r="H70" s="135">
        <f>G70/G25</f>
        <v>0</v>
      </c>
      <c r="I70" s="135"/>
      <c r="J70" s="133">
        <f>G25</f>
        <v>240</v>
      </c>
      <c r="K70" s="116">
        <v>17465</v>
      </c>
      <c r="L70" s="135">
        <f>K70/K25</f>
        <v>70.140562248995991</v>
      </c>
      <c r="M70" s="135"/>
      <c r="N70" s="133">
        <f>K25</f>
        <v>249</v>
      </c>
    </row>
    <row r="71" spans="1:14" x14ac:dyDescent="0.2">
      <c r="A71" s="78" t="s">
        <v>114</v>
      </c>
      <c r="B71" s="66">
        <v>4342</v>
      </c>
      <c r="C71" s="116">
        <f>F23*C33</f>
        <v>32850</v>
      </c>
      <c r="D71" s="117">
        <f>C71/C25</f>
        <v>147.97297297297297</v>
      </c>
      <c r="E71" s="117"/>
      <c r="F71" s="133">
        <f>C25</f>
        <v>222</v>
      </c>
      <c r="G71" s="157"/>
      <c r="H71" s="117">
        <f>G71/G25</f>
        <v>0</v>
      </c>
      <c r="I71" s="117"/>
      <c r="J71" s="133">
        <f>G25</f>
        <v>240</v>
      </c>
      <c r="K71" s="116">
        <v>32221</v>
      </c>
      <c r="L71" s="117">
        <f>K71/K25</f>
        <v>129.40160642570282</v>
      </c>
      <c r="M71" s="117"/>
      <c r="N71" s="133">
        <f>K25</f>
        <v>249</v>
      </c>
    </row>
    <row r="72" spans="1:14" x14ac:dyDescent="0.2">
      <c r="A72" s="78" t="s">
        <v>182</v>
      </c>
      <c r="B72" s="66">
        <v>4343</v>
      </c>
      <c r="C72" s="116"/>
      <c r="D72" s="117"/>
      <c r="E72" s="117"/>
      <c r="F72" s="133"/>
      <c r="G72" s="116">
        <v>654</v>
      </c>
      <c r="H72" s="117"/>
      <c r="I72" s="117"/>
      <c r="J72" s="133"/>
      <c r="K72" s="116">
        <v>90</v>
      </c>
      <c r="L72" s="117"/>
      <c r="M72" s="117"/>
      <c r="N72" s="133"/>
    </row>
    <row r="73" spans="1:14" x14ac:dyDescent="0.2">
      <c r="A73" s="78" t="s">
        <v>183</v>
      </c>
      <c r="B73" s="66">
        <v>4345</v>
      </c>
      <c r="C73" s="116"/>
      <c r="D73" s="117"/>
      <c r="E73" s="117"/>
      <c r="F73" s="133"/>
      <c r="G73" s="116"/>
      <c r="H73" s="117"/>
      <c r="I73" s="117"/>
      <c r="J73" s="133"/>
      <c r="K73" s="116">
        <v>1153.6300000000001</v>
      </c>
      <c r="L73" s="117"/>
      <c r="M73" s="117"/>
      <c r="N73" s="133"/>
    </row>
    <row r="74" spans="1:14" x14ac:dyDescent="0.2">
      <c r="A74" s="78" t="s">
        <v>184</v>
      </c>
      <c r="B74" s="66">
        <v>4346</v>
      </c>
      <c r="C74" s="116">
        <f>F74*C35</f>
        <v>0</v>
      </c>
      <c r="D74" s="117"/>
      <c r="E74" s="117"/>
      <c r="F74" s="133">
        <v>15</v>
      </c>
      <c r="G74" s="116"/>
      <c r="H74" s="117"/>
      <c r="I74" s="117"/>
      <c r="J74" s="133">
        <v>15</v>
      </c>
      <c r="K74" s="116">
        <v>1855</v>
      </c>
      <c r="L74" s="117"/>
      <c r="M74" s="117"/>
      <c r="N74" s="133"/>
    </row>
    <row r="75" spans="1:14" x14ac:dyDescent="0.2">
      <c r="A75" s="78" t="s">
        <v>185</v>
      </c>
      <c r="B75" s="66">
        <v>4347</v>
      </c>
      <c r="C75" s="116"/>
      <c r="D75" s="117"/>
      <c r="E75" s="117"/>
      <c r="F75" s="133"/>
      <c r="G75" s="116"/>
      <c r="H75" s="117"/>
      <c r="I75" s="117"/>
      <c r="J75" s="133"/>
      <c r="K75" s="116">
        <v>3280</v>
      </c>
      <c r="L75" s="117"/>
      <c r="M75" s="117"/>
      <c r="N75" s="133"/>
    </row>
    <row r="76" spans="1:14" x14ac:dyDescent="0.2">
      <c r="A76" s="78" t="s">
        <v>176</v>
      </c>
      <c r="B76" s="66">
        <v>4348</v>
      </c>
      <c r="C76" s="116">
        <f>F76*C34</f>
        <v>900</v>
      </c>
      <c r="D76" s="117"/>
      <c r="E76" s="118"/>
      <c r="F76" s="133">
        <v>20</v>
      </c>
      <c r="G76" s="116"/>
      <c r="H76" s="117"/>
      <c r="I76" s="118"/>
      <c r="J76" s="133">
        <v>20</v>
      </c>
      <c r="K76" s="116">
        <v>1085</v>
      </c>
      <c r="L76" s="117"/>
      <c r="M76" s="118"/>
      <c r="N76" s="133"/>
    </row>
    <row r="77" spans="1:14" x14ac:dyDescent="0.2">
      <c r="A77" s="78" t="s">
        <v>186</v>
      </c>
      <c r="B77" s="66">
        <v>4349</v>
      </c>
      <c r="C77" s="116"/>
      <c r="D77" s="117"/>
      <c r="E77" s="118"/>
      <c r="F77" s="133"/>
      <c r="G77" s="116">
        <v>1685.83</v>
      </c>
      <c r="H77" s="117"/>
      <c r="I77" s="118"/>
      <c r="J77" s="133"/>
      <c r="K77" s="116">
        <v>2996</v>
      </c>
      <c r="L77" s="117"/>
      <c r="M77" s="118"/>
      <c r="N77" s="133"/>
    </row>
    <row r="78" spans="1:14" x14ac:dyDescent="0.2">
      <c r="A78" s="78" t="s">
        <v>187</v>
      </c>
      <c r="B78" s="66">
        <v>434</v>
      </c>
      <c r="C78" s="116"/>
      <c r="D78" s="117"/>
      <c r="E78" s="118"/>
      <c r="F78" s="133"/>
      <c r="G78" s="116"/>
      <c r="H78" s="117"/>
      <c r="I78" s="118"/>
      <c r="J78" s="133"/>
      <c r="K78" s="116">
        <v>1000</v>
      </c>
      <c r="L78" s="117"/>
      <c r="M78" s="118"/>
      <c r="N78" s="133"/>
    </row>
    <row r="79" spans="1:14" x14ac:dyDescent="0.2">
      <c r="A79" s="78" t="s">
        <v>168</v>
      </c>
      <c r="B79" s="66"/>
      <c r="C79" s="116">
        <v>0</v>
      </c>
      <c r="D79" s="117"/>
      <c r="E79" s="118"/>
      <c r="F79" s="133"/>
      <c r="G79" s="116">
        <v>3000</v>
      </c>
      <c r="H79" s="117"/>
      <c r="I79" s="118"/>
      <c r="J79" s="133"/>
      <c r="K79" s="116">
        <v>6000</v>
      </c>
      <c r="L79" s="117"/>
      <c r="M79" s="118"/>
      <c r="N79" s="133"/>
    </row>
    <row r="80" spans="1:14" x14ac:dyDescent="0.2">
      <c r="A80" s="57"/>
      <c r="B80" s="64"/>
      <c r="C80" s="81"/>
      <c r="D80" s="83"/>
      <c r="E80" s="83"/>
      <c r="F80" s="86"/>
      <c r="G80" s="81"/>
      <c r="H80" s="83"/>
      <c r="I80" s="83"/>
      <c r="J80" s="86"/>
      <c r="K80" s="81"/>
      <c r="L80" s="83"/>
      <c r="M80" s="83"/>
      <c r="N80" s="86"/>
    </row>
    <row r="81" spans="1:14" x14ac:dyDescent="0.2">
      <c r="A81" s="56" t="s">
        <v>115</v>
      </c>
      <c r="B81" s="65"/>
      <c r="C81" s="119">
        <f>SUM(C69:C79)</f>
        <v>63110</v>
      </c>
      <c r="D81" s="120">
        <f>SUM(D69:D79)</f>
        <v>280.22522522522524</v>
      </c>
      <c r="E81" s="120"/>
      <c r="F81" s="85">
        <f>C25</f>
        <v>222</v>
      </c>
      <c r="G81" s="119">
        <f>SUM(G68:G79)</f>
        <v>65556.53</v>
      </c>
      <c r="H81" s="120">
        <f>SUM(H69:H79)</f>
        <v>0</v>
      </c>
      <c r="I81" s="120"/>
      <c r="J81" s="85">
        <f>G25</f>
        <v>240</v>
      </c>
      <c r="K81" s="119">
        <f>SUM(K69:K79)</f>
        <v>74075.63</v>
      </c>
      <c r="L81" s="120">
        <f>SUM(L69:L79)</f>
        <v>227.37349397590364</v>
      </c>
      <c r="M81" s="120"/>
      <c r="N81" s="85">
        <f>K25</f>
        <v>249</v>
      </c>
    </row>
    <row r="82" spans="1:14" x14ac:dyDescent="0.2">
      <c r="A82" s="57"/>
      <c r="B82" s="64"/>
      <c r="C82" s="81"/>
      <c r="D82" s="83"/>
      <c r="E82" s="83"/>
      <c r="F82" s="86"/>
      <c r="G82" s="81"/>
      <c r="H82" s="83"/>
      <c r="I82" s="83"/>
      <c r="J82" s="86"/>
      <c r="K82" s="81"/>
      <c r="L82" s="83"/>
      <c r="M82" s="83"/>
      <c r="N82" s="86"/>
    </row>
    <row r="83" spans="1:14" x14ac:dyDescent="0.2">
      <c r="A83" s="57"/>
      <c r="B83" s="64"/>
      <c r="C83" s="103" t="s">
        <v>102</v>
      </c>
      <c r="D83" s="104"/>
      <c r="E83" s="104"/>
      <c r="F83" s="134"/>
      <c r="G83" s="103" t="s">
        <v>102</v>
      </c>
      <c r="H83" s="104"/>
      <c r="I83" s="104"/>
      <c r="J83" s="134"/>
      <c r="K83" s="103" t="s">
        <v>102</v>
      </c>
      <c r="L83" s="104"/>
      <c r="M83" s="104"/>
      <c r="N83" s="134"/>
    </row>
    <row r="84" spans="1:14" ht="13.5" thickBot="1" x14ac:dyDescent="0.25">
      <c r="A84" s="58" t="s">
        <v>116</v>
      </c>
      <c r="B84" s="121"/>
      <c r="C84" s="122">
        <f>C65-C81</f>
        <v>67430</v>
      </c>
      <c r="D84" s="123">
        <f>D65-D81</f>
        <v>471.54478007419164</v>
      </c>
      <c r="E84" s="123"/>
      <c r="F84" s="87">
        <f>C25</f>
        <v>222</v>
      </c>
      <c r="G84" s="122">
        <f>G65-G81</f>
        <v>28004.780000000013</v>
      </c>
      <c r="H84" s="123">
        <f>H65-H81</f>
        <v>500.13201478494619</v>
      </c>
      <c r="I84" s="123"/>
      <c r="J84" s="87">
        <f>G25</f>
        <v>240</v>
      </c>
      <c r="K84" s="122">
        <f>K65-K81</f>
        <v>85065.099999999948</v>
      </c>
      <c r="L84" s="123">
        <f>L65-L81</f>
        <v>688.987286188231</v>
      </c>
      <c r="M84" s="123"/>
      <c r="N84" s="87">
        <f>K25</f>
        <v>249</v>
      </c>
    </row>
    <row r="85" spans="1:14" x14ac:dyDescent="0.2">
      <c r="A85" s="59"/>
      <c r="B85" s="59"/>
      <c r="C85" s="59"/>
      <c r="D85" s="59"/>
      <c r="E85" s="59"/>
      <c r="F85" s="59"/>
      <c r="G85" s="59"/>
      <c r="H85" s="59"/>
      <c r="I85" s="59"/>
      <c r="J85" s="59"/>
      <c r="K85" s="59"/>
      <c r="L85" s="59"/>
      <c r="M85" s="59"/>
      <c r="N85" s="59"/>
    </row>
  </sheetData>
  <mergeCells count="4">
    <mergeCell ref="B3:B4"/>
    <mergeCell ref="G3:J4"/>
    <mergeCell ref="K3:N4"/>
    <mergeCell ref="C3:F4"/>
  </mergeCells>
  <pageMargins left="0.7" right="0.7" top="0.75" bottom="0.75" header="0.3" footer="0.3"/>
  <pageSetup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Fiscal Year Budget Comparison</vt:lpstr>
      <vt:lpstr>Conclave Budget Comparison</vt:lpstr>
    </vt:vector>
  </TitlesOfParts>
  <Company>Alpha Chi Sigma Fraternity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 John Stipp</dc:creator>
  <cp:lastModifiedBy>GR John Stipp</cp:lastModifiedBy>
  <cp:revision/>
  <dcterms:created xsi:type="dcterms:W3CDTF">1999-01-07T19:28:42Z</dcterms:created>
  <dcterms:modified xsi:type="dcterms:W3CDTF">2020-01-18T02:19:27Z</dcterms:modified>
</cp:coreProperties>
</file>