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autoCompressPictures="0" defaultThemeVersion="124226"/>
  <mc:AlternateContent xmlns:mc="http://schemas.openxmlformats.org/markup-compatibility/2006">
    <mc:Choice Requires="x15">
      <x15ac:absPath xmlns:x15ac="http://schemas.microsoft.com/office/spreadsheetml/2010/11/ac" url="C:\Users\GR John Stipp\Documents\GR\Budget\"/>
    </mc:Choice>
  </mc:AlternateContent>
  <bookViews>
    <workbookView xWindow="0" yWindow="0" windowWidth="18885" windowHeight="6840" tabRatio="781" xr2:uid="{00000000-000D-0000-FFFF-FFFF00000000}"/>
  </bookViews>
  <sheets>
    <sheet name="Fiscal Year Budget Comparison" sheetId="1" r:id="rId1"/>
    <sheet name="Conclave Budget Comparison" sheetId="4"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MACROS">#REF!</definedName>
    <definedName name="Print_Titles_MI">#REF!,#REF!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10</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Z_BD58001A_9FCB_443E_900F_789197350686_.wvu.Rows" localSheetId="0" hidden="1">'Fiscal Year Budget Comparison'!#REF!,'Fiscal Year Budget Comparison'!$48:$48,'Fiscal Year Budget Comparison'!#REF!,'Fiscal Year Budget Comparison'!#REF!,'Fiscal Year Budget Comparison'!$87:$87,'Fiscal Year Budget Comparison'!#REF!,'Fiscal Year Budget Comparison'!#REF!</definedName>
    <definedName name="Z_DFAD4124_AD88_4B35_A06B_89FA54CB5592_.wvu.Rows" localSheetId="0" hidden="1">'Fiscal Year Budget Comparison'!#REF!,'Fiscal Year Budget Comparison'!$48:$48,'Fiscal Year Budget Comparison'!#REF!,'Fiscal Year Budget Comparison'!#REF!,'Fiscal Year Budget Comparison'!$87:$87,'Fiscal Year Budget Comparison'!#REF!,'Fiscal Year Budget Comparison'!#REF!</definedName>
  </definedNames>
  <calcPr calcId="171027"/>
  <customWorkbookViews>
    <customWorkbookView name="WW - Personal View" guid="{BD58001A-9FCB-443E-900F-789197350686}" mergeInterval="0" personalView="1" maximized="1" windowWidth="1146" windowHeight="571" tabRatio="781" activeSheetId="1"/>
    <customWorkbookView name="GR John Stipp - Personal View" guid="{DFAD4124-AD88-4B35-A06B-89FA54CB5592}" mergeInterval="0" personalView="1" xWindow="6" yWindow="29" windowWidth="1334" windowHeight="703" tabRatio="781" activeSheetId="1"/>
  </customWorkbookView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K10" i="1" l="1"/>
  <c r="J10" i="1"/>
  <c r="H10" i="1"/>
  <c r="C75" i="4" l="1"/>
  <c r="C73" i="4"/>
  <c r="H40" i="1" l="1"/>
  <c r="H41" i="1" l="1"/>
  <c r="H77" i="1" l="1"/>
  <c r="G10" i="1" l="1"/>
  <c r="E17" i="1" l="1"/>
  <c r="J41" i="4" l="1"/>
  <c r="H41" i="4" s="1"/>
  <c r="F41" i="4"/>
  <c r="J23" i="4"/>
  <c r="F23" i="4"/>
  <c r="C70" i="4" s="1"/>
  <c r="D23" i="4"/>
  <c r="C69" i="4" s="1"/>
  <c r="G23" i="4"/>
  <c r="H23" i="4"/>
  <c r="I23" i="4"/>
  <c r="E23" i="4"/>
  <c r="H58" i="4"/>
  <c r="D58" i="4"/>
  <c r="C23" i="4"/>
  <c r="C68" i="4" s="1"/>
  <c r="C25" i="4" l="1"/>
  <c r="G25" i="4"/>
  <c r="G68" i="4"/>
  <c r="D41" i="4"/>
  <c r="J70" i="4" l="1"/>
  <c r="J69" i="4"/>
  <c r="J68" i="4"/>
  <c r="F69" i="4"/>
  <c r="F68" i="4"/>
  <c r="F70" i="4"/>
  <c r="C42" i="4"/>
  <c r="F53" i="4"/>
  <c r="D53" i="4" s="1"/>
  <c r="F83" i="4"/>
  <c r="F51" i="4"/>
  <c r="D51" i="4" s="1"/>
  <c r="F50" i="4"/>
  <c r="D50" i="4" s="1"/>
  <c r="F47" i="4"/>
  <c r="D47" i="4" s="1"/>
  <c r="F80" i="4"/>
  <c r="F43" i="4"/>
  <c r="D43" i="4" s="1"/>
  <c r="F56" i="4"/>
  <c r="D56" i="4" s="1"/>
  <c r="F42" i="4"/>
  <c r="F57" i="4"/>
  <c r="D57" i="4" s="1"/>
  <c r="F45" i="4"/>
  <c r="F44" i="4"/>
  <c r="F46" i="4"/>
  <c r="D70" i="4"/>
  <c r="F49" i="4"/>
  <c r="D49" i="4" s="1"/>
  <c r="F52" i="4"/>
  <c r="D52" i="4" s="1"/>
  <c r="F55" i="4"/>
  <c r="D55" i="4" s="1"/>
  <c r="F54" i="4"/>
  <c r="D54" i="4" s="1"/>
  <c r="F48" i="4"/>
  <c r="D48" i="4" s="1"/>
  <c r="D68" i="4"/>
  <c r="D69" i="4"/>
  <c r="H69" i="4"/>
  <c r="J46" i="4"/>
  <c r="H46" i="4" s="1"/>
  <c r="H70" i="4"/>
  <c r="J53" i="4"/>
  <c r="H53" i="4" s="1"/>
  <c r="J54" i="4"/>
  <c r="H54" i="4" s="1"/>
  <c r="J51" i="4"/>
  <c r="H51" i="4" s="1"/>
  <c r="J83" i="4"/>
  <c r="J80" i="4"/>
  <c r="J48" i="4"/>
  <c r="H48" i="4" s="1"/>
  <c r="J55" i="4"/>
  <c r="H55" i="4" s="1"/>
  <c r="J45" i="4"/>
  <c r="H45" i="4" s="1"/>
  <c r="J43" i="4"/>
  <c r="H43" i="4" s="1"/>
  <c r="J42" i="4"/>
  <c r="J50" i="4"/>
  <c r="H50" i="4" s="1"/>
  <c r="J56" i="4"/>
  <c r="H56" i="4" s="1"/>
  <c r="J49" i="4"/>
  <c r="H49" i="4" s="1"/>
  <c r="J47" i="4"/>
  <c r="H47" i="4" s="1"/>
  <c r="J57" i="4"/>
  <c r="H57" i="4" s="1"/>
  <c r="J44" i="4"/>
  <c r="H44" i="4" s="1"/>
  <c r="J52" i="4"/>
  <c r="H52" i="4" s="1"/>
  <c r="G64" i="4"/>
  <c r="H68" i="4"/>
  <c r="C45" i="4" l="1"/>
  <c r="D45" i="4" s="1"/>
  <c r="C46" i="4"/>
  <c r="D46" i="4" s="1"/>
  <c r="C44" i="4"/>
  <c r="D44" i="4" s="1"/>
  <c r="D42" i="4"/>
  <c r="C80" i="4"/>
  <c r="C64" i="4"/>
  <c r="D80" i="4"/>
  <c r="H80" i="4"/>
  <c r="H42" i="4"/>
  <c r="H64" i="4" s="1"/>
  <c r="G80" i="4"/>
  <c r="G83" i="4" s="1"/>
  <c r="D64" i="4" l="1"/>
  <c r="H83" i="4"/>
  <c r="D83" i="4"/>
  <c r="C83" i="4"/>
  <c r="D96" i="1"/>
  <c r="E96" i="1"/>
  <c r="F96" i="1"/>
  <c r="G96" i="1"/>
  <c r="H96" i="1"/>
  <c r="F17" i="1" l="1"/>
  <c r="D17" i="1"/>
  <c r="G63" i="1"/>
  <c r="H63" i="1"/>
  <c r="G42" i="1"/>
  <c r="H42" i="1"/>
  <c r="G31" i="1"/>
  <c r="G98" i="1" s="1"/>
  <c r="H31" i="1"/>
  <c r="H98" i="1" s="1"/>
  <c r="F41" i="1"/>
  <c r="F10" i="1"/>
  <c r="F31" i="1"/>
  <c r="F40" i="1"/>
  <c r="F63" i="1"/>
  <c r="E63" i="1"/>
  <c r="E42" i="1"/>
  <c r="E31" i="1"/>
  <c r="E10" i="1"/>
  <c r="D63" i="1"/>
  <c r="D42" i="1"/>
  <c r="D31" i="1"/>
  <c r="D10" i="1"/>
  <c r="G99" i="1" l="1"/>
  <c r="G100" i="1" s="1"/>
  <c r="H99" i="1"/>
  <c r="H100" i="1" s="1"/>
  <c r="D98" i="1"/>
  <c r="F98" i="1"/>
  <c r="D99" i="1"/>
  <c r="E98" i="1"/>
  <c r="F42" i="1"/>
  <c r="F99" i="1" s="1"/>
  <c r="E99" i="1"/>
  <c r="F100" i="1" l="1"/>
  <c r="D100" i="1"/>
  <c r="E1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 John Stipp</author>
    <author>WW</author>
    <author>Stipp, John</author>
  </authors>
  <commentList>
    <comment ref="B3" authorId="0" shapeId="0" xr:uid="{00000000-0006-0000-0000-000001000000}">
      <text>
        <r>
          <rPr>
            <sz val="8"/>
            <color indexed="81"/>
            <rFont val="Tahoma"/>
            <family val="2"/>
          </rPr>
          <t>Grand Chapter Officer who is responsible for expenses from the specific budget line</t>
        </r>
        <r>
          <rPr>
            <sz val="9"/>
            <color indexed="81"/>
            <rFont val="Tahoma"/>
            <family val="2"/>
          </rPr>
          <t xml:space="preserve">
</t>
        </r>
      </text>
    </comment>
    <comment ref="C3" authorId="0" shapeId="0" xr:uid="{00000000-0006-0000-0000-000002000000}">
      <text>
        <r>
          <rPr>
            <sz val="8"/>
            <color indexed="81"/>
            <rFont val="Tahoma"/>
            <family val="2"/>
          </rPr>
          <t>Also called a Chart of Accounts.  In our current Chart of Accounts numbers starting with 4 are income and 5 are expenses</t>
        </r>
        <r>
          <rPr>
            <sz val="9"/>
            <color indexed="81"/>
            <rFont val="Tahoma"/>
            <family val="2"/>
          </rPr>
          <t xml:space="preserve">
</t>
        </r>
      </text>
    </comment>
    <comment ref="C7" authorId="1" shapeId="0" xr:uid="{00000000-0006-0000-0000-000003000000}">
      <text>
        <r>
          <rPr>
            <sz val="8"/>
            <color indexed="81"/>
            <rFont val="Tahoma"/>
            <family val="2"/>
          </rPr>
          <t>A collegiate member is part of a specific collegiate chapter until graduation.  Upon graduation or leaving school, the member transitions to the Professional Branch.</t>
        </r>
        <r>
          <rPr>
            <sz val="9"/>
            <color indexed="81"/>
            <rFont val="Tahoma"/>
            <family val="2"/>
          </rPr>
          <t xml:space="preserve">
</t>
        </r>
      </text>
    </comment>
    <comment ref="C8" authorId="0" shapeId="0" xr:uid="{00000000-0006-0000-0000-000004000000}">
      <text>
        <r>
          <rPr>
            <sz val="8"/>
            <color indexed="81"/>
            <rFont val="Tahoma"/>
            <family val="2"/>
          </rPr>
          <t xml:space="preserve">A fee is collected from those individuals that pledge Alpha Chi Sigma.  Pledge fees and lifetime membership fees are set at each Conclave by the Grand Chapter.  The pledge fee is currently $40
</t>
        </r>
      </text>
    </comment>
    <comment ref="F8" authorId="0" shapeId="0" xr:uid="{02F95DF6-9ED2-4664-9D09-946E1332AA01}">
      <text>
        <r>
          <rPr>
            <sz val="8"/>
            <color indexed="81"/>
            <rFont val="Tahoma"/>
            <family val="2"/>
          </rPr>
          <t>Based on 1700 pledges (There were 1677 in 2016)</t>
        </r>
        <r>
          <rPr>
            <sz val="9"/>
            <color indexed="81"/>
            <rFont val="Tahoma"/>
            <family val="2"/>
          </rPr>
          <t xml:space="preserve">
</t>
        </r>
      </text>
    </comment>
    <comment ref="G8" authorId="0" shapeId="0" xr:uid="{5B84C028-C045-4F0F-ADF0-B77B23A3A866}">
      <text>
        <r>
          <rPr>
            <sz val="9"/>
            <color indexed="81"/>
            <rFont val="Tahoma"/>
            <family val="2"/>
          </rPr>
          <t xml:space="preserve">1660 Pledges
</t>
        </r>
      </text>
    </comment>
    <comment ref="H8" authorId="0" shapeId="0" xr:uid="{CA6939D3-A0BA-4280-9F81-C0B0AEE3A17D}">
      <text>
        <r>
          <rPr>
            <sz val="9"/>
            <color indexed="81"/>
            <rFont val="Tahoma"/>
            <family val="2"/>
          </rPr>
          <t xml:space="preserve">Based off of 1600 Pledges keeping Pledge Fee at $40
</t>
        </r>
      </text>
    </comment>
    <comment ref="J8" authorId="0" shapeId="0" xr:uid="{D1FF8B24-AF84-4795-9EA3-4462F860C381}">
      <text>
        <r>
          <rPr>
            <sz val="9"/>
            <color indexed="81"/>
            <rFont val="Tahoma"/>
            <family val="2"/>
          </rPr>
          <t xml:space="preserve">Pledge Fee Raised to $50 at Conclave
</t>
        </r>
      </text>
    </comment>
    <comment ref="K8" authorId="0" shapeId="0" xr:uid="{31656526-1F51-4C12-9D81-90F5AF667EED}">
      <text>
        <r>
          <rPr>
            <sz val="9"/>
            <color indexed="81"/>
            <rFont val="Tahoma"/>
            <family val="2"/>
          </rPr>
          <t xml:space="preserve">Pledge Fee Raised to $50 at Conclave
</t>
        </r>
      </text>
    </comment>
    <comment ref="C9" authorId="0" shapeId="0" xr:uid="{00000000-0006-0000-0000-000005000000}">
      <text>
        <r>
          <rPr>
            <sz val="8"/>
            <color indexed="81"/>
            <rFont val="Tahoma"/>
            <family val="2"/>
          </rPr>
          <t>This used to be called the Initiation Fee.  It is collected at the time of the initiation of a Brother into the Fraternity.  The current Lifetime Membership Fee is $145</t>
        </r>
        <r>
          <rPr>
            <sz val="9"/>
            <color indexed="81"/>
            <rFont val="Tahoma"/>
            <family val="2"/>
          </rPr>
          <t xml:space="preserve">
</t>
        </r>
      </text>
    </comment>
    <comment ref="F9" authorId="0" shapeId="0" xr:uid="{5906BEAB-8162-47A3-B9B9-C32F034C13D1}">
      <text>
        <r>
          <rPr>
            <sz val="8"/>
            <color indexed="81"/>
            <rFont val="Tahoma"/>
            <family val="2"/>
          </rPr>
          <t>Based on a 95% Initiation Rate.
Average over past 10 years is 85.5%</t>
        </r>
        <r>
          <rPr>
            <sz val="9"/>
            <color indexed="81"/>
            <rFont val="Tahoma"/>
            <family val="2"/>
          </rPr>
          <t xml:space="preserve">
</t>
        </r>
      </text>
    </comment>
    <comment ref="G9" authorId="0" shapeId="0" xr:uid="{77CCF3A3-8D8A-4D0C-9C42-15CB61340E3A}">
      <text>
        <r>
          <rPr>
            <sz val="9"/>
            <color indexed="81"/>
            <rFont val="Tahoma"/>
            <family val="2"/>
          </rPr>
          <t>1491 Initiates</t>
        </r>
      </text>
    </comment>
    <comment ref="H9" authorId="0" shapeId="0" xr:uid="{43165A1B-7CF4-4E59-8780-37358C3CBD23}">
      <text>
        <r>
          <rPr>
            <sz val="9"/>
            <color indexed="81"/>
            <rFont val="Tahoma"/>
            <family val="2"/>
          </rPr>
          <t>Based off of a 86.3% Initiation Rate and 1600 Pledges.  Keeping Lifetime Membership Fee at $145</t>
        </r>
        <r>
          <rPr>
            <sz val="9"/>
            <color indexed="81"/>
            <rFont val="Tahoma"/>
            <family val="2"/>
          </rPr>
          <t xml:space="preserve">
</t>
        </r>
      </text>
    </comment>
    <comment ref="J9" authorId="0" shapeId="0" xr:uid="{4C84BA1C-3955-4FA5-82F7-B8D18C21443F}">
      <text>
        <r>
          <rPr>
            <sz val="9"/>
            <color indexed="81"/>
            <rFont val="Tahoma"/>
            <family val="2"/>
          </rPr>
          <t xml:space="preserve">Lifetime Membership Fee Raised to $165 at Conclave
</t>
        </r>
      </text>
    </comment>
    <comment ref="K9" authorId="0" shapeId="0" xr:uid="{FE86817B-E6EF-4A06-9711-83B5D22F46EF}">
      <text>
        <r>
          <rPr>
            <sz val="9"/>
            <color indexed="81"/>
            <rFont val="Tahoma"/>
            <family val="2"/>
          </rPr>
          <t xml:space="preserve">Lifetime Membership Fee Raised to $170 at Conclave
</t>
        </r>
      </text>
    </comment>
    <comment ref="C10" authorId="1" shapeId="0" xr:uid="{00000000-0006-0000-0000-000006000000}">
      <text>
        <r>
          <rPr>
            <sz val="8"/>
            <color indexed="81"/>
            <rFont val="Tahoma"/>
            <family val="2"/>
          </rPr>
          <t>This sum will track the number of pledges and initiates in any year</t>
        </r>
        <r>
          <rPr>
            <sz val="9"/>
            <color indexed="81"/>
            <rFont val="Tahoma"/>
            <family val="2"/>
          </rPr>
          <t xml:space="preserve">
</t>
        </r>
      </text>
    </comment>
    <comment ref="C12" authorId="1" shapeId="0" xr:uid="{00000000-0006-0000-0000-000007000000}">
      <text>
        <r>
          <rPr>
            <sz val="8"/>
            <color indexed="81"/>
            <rFont val="Tahoma"/>
            <family val="2"/>
          </rPr>
          <t>On graduation from undergraduate school, or on leaving a collegiate chapter, collegiate members automatically become Professional members</t>
        </r>
        <r>
          <rPr>
            <sz val="9"/>
            <color indexed="81"/>
            <rFont val="Tahoma"/>
            <family val="2"/>
          </rPr>
          <t xml:space="preserve">
</t>
        </r>
      </text>
    </comment>
    <comment ref="C13" authorId="0" shapeId="0" xr:uid="{00000000-0006-0000-0000-000008000000}">
      <text>
        <r>
          <rPr>
            <sz val="8"/>
            <color indexed="81"/>
            <rFont val="Tahoma"/>
            <family val="2"/>
          </rPr>
          <t xml:space="preserve">The majority of Brothers are initiated as collegiate members.  Once they graduate, they transition automatically to the Professional Branch of the Fraternity. ACTIVE Professional Brothers are those that make an annual contribution to the Fraternity during the year or the annual solicitation.   The current SUGGESTED Professional Brother contribution is $25 for New Graduates / Retired Members and $50 for all others. 
Donations under 42 are those received by check.
</t>
        </r>
      </text>
    </comment>
    <comment ref="C14" authorId="1" shapeId="0" xr:uid="{00000000-0006-0000-0000-000009000000}">
      <text>
        <r>
          <rPr>
            <sz val="8"/>
            <color indexed="81"/>
            <rFont val="Tahoma"/>
            <family val="2"/>
          </rPr>
          <t>The majority of Brothers are initiated as collegiate members.  Once they graduate, they transition automatically to the Professional Branch of the Fraternity. ACTIVE Professional Brothers are those that make an annual contribution to the Fraternity during the year or the annual solicitation.   The current SUGGESTED Professional Brother contribution is $25 for New Graduates / Retired Members and $50 for all others. 
Donations under 421 are those that are handled though the web site, and are made via credit card</t>
        </r>
        <r>
          <rPr>
            <sz val="9"/>
            <color indexed="81"/>
            <rFont val="Tahoma"/>
            <family val="2"/>
          </rPr>
          <t xml:space="preserve">
</t>
        </r>
      </text>
    </comment>
    <comment ref="C15" authorId="0" shapeId="0" xr:uid="{00000000-0006-0000-0000-00000A000000}">
      <text>
        <r>
          <rPr>
            <sz val="8"/>
            <color indexed="81"/>
            <rFont val="Tahoma"/>
            <family val="2"/>
          </rPr>
          <t>This budget line tabulates contributions received from the CURRENT Supreme Council (SC), District Councilors (DC), Professional Representatives (PR), and Order of Altotus (OA), all of whom are Professional Brothers.</t>
        </r>
        <r>
          <rPr>
            <b/>
            <sz val="9"/>
            <color indexed="81"/>
            <rFont val="Tahoma"/>
            <family val="2"/>
          </rPr>
          <t xml:space="preserve">  </t>
        </r>
        <r>
          <rPr>
            <sz val="9"/>
            <color indexed="81"/>
            <rFont val="Tahoma"/>
            <family val="2"/>
          </rPr>
          <t xml:space="preserve">
</t>
        </r>
        <r>
          <rPr>
            <sz val="8"/>
            <color indexed="81"/>
            <rFont val="Tahoma"/>
            <family val="2"/>
          </rPr>
          <t>This line includes GIK from other members as well.</t>
        </r>
        <r>
          <rPr>
            <sz val="9"/>
            <color indexed="81"/>
            <rFont val="Tahoma"/>
            <family val="2"/>
          </rPr>
          <t xml:space="preserve">
</t>
        </r>
      </text>
    </comment>
    <comment ref="C16" authorId="0" shapeId="0" xr:uid="{00000000-0006-0000-0000-00000B000000}">
      <text>
        <r>
          <rPr>
            <sz val="8"/>
            <color indexed="81"/>
            <rFont val="Tahoma"/>
            <family val="2"/>
          </rPr>
          <t xml:space="preserve">Donations given specifically to the Reserve Fund.  *Note: These are not available for the General Fund
</t>
        </r>
        <r>
          <rPr>
            <sz val="9"/>
            <color indexed="81"/>
            <rFont val="Tahoma"/>
            <family val="2"/>
          </rPr>
          <t xml:space="preserve">
</t>
        </r>
        <r>
          <rPr>
            <sz val="8"/>
            <color indexed="81"/>
            <rFont val="Tahoma"/>
            <family val="2"/>
          </rPr>
          <t xml:space="preserve">Both mail reply and website donation forms specifically alllow a contribution 
to the Reserve Fund, and many donations include both components. </t>
        </r>
        <r>
          <rPr>
            <sz val="9"/>
            <color indexed="81"/>
            <rFont val="Tahoma"/>
            <family val="2"/>
          </rPr>
          <t xml:space="preserve">
</t>
        </r>
      </text>
    </comment>
    <comment ref="C17" authorId="1" shapeId="0" xr:uid="{00000000-0006-0000-0000-00000C000000}">
      <text>
        <r>
          <rPr>
            <sz val="8"/>
            <color indexed="81"/>
            <rFont val="Tahoma"/>
            <family val="2"/>
          </rPr>
          <t>This sum varies with the success of the annual solicitation, and other contributions from professional members</t>
        </r>
        <r>
          <rPr>
            <sz val="9"/>
            <color indexed="81"/>
            <rFont val="Tahoma"/>
            <family val="2"/>
          </rPr>
          <t xml:space="preserve">
</t>
        </r>
      </text>
    </comment>
    <comment ref="J17" authorId="0" shapeId="0" xr:uid="{745A97A9-41EB-4D62-A4AB-6B840B945A43}">
      <text>
        <r>
          <rPr>
            <sz val="9"/>
            <color indexed="81"/>
            <rFont val="Tahoma"/>
            <family val="2"/>
          </rPr>
          <t xml:space="preserve">Raises minimum Professional Donation to $100
</t>
        </r>
      </text>
    </comment>
    <comment ref="C20" authorId="0" shapeId="0" xr:uid="{00000000-0006-0000-0000-00000D000000}">
      <text>
        <r>
          <rPr>
            <sz val="8"/>
            <color indexed="81"/>
            <rFont val="Tahoma"/>
            <family val="2"/>
          </rPr>
          <t>This budget category includes dividends and interest on locally held, day-to-day accounts, not long term investments.  The amount would normally be small (such as interest on a checking account).</t>
        </r>
        <r>
          <rPr>
            <sz val="9"/>
            <color indexed="81"/>
            <rFont val="Tahoma"/>
            <family val="2"/>
          </rPr>
          <t xml:space="preserve">
</t>
        </r>
      </text>
    </comment>
    <comment ref="C21" authorId="1" shapeId="0" xr:uid="{00000000-0006-0000-0000-00000E000000}">
      <text>
        <r>
          <rPr>
            <sz val="8"/>
            <color indexed="81"/>
            <rFont val="Tahoma"/>
            <family val="2"/>
          </rPr>
          <t>Sales income can come from jewelry sales, fraternity merchandise, or from the sale of NO equipment such as computers</t>
        </r>
        <r>
          <rPr>
            <sz val="9"/>
            <color indexed="81"/>
            <rFont val="Tahoma"/>
            <family val="2"/>
          </rPr>
          <t xml:space="preserve">
</t>
        </r>
      </text>
    </comment>
    <comment ref="H21" authorId="0" shapeId="0" xr:uid="{AA22E5CF-0FE5-4457-81AB-9DB8A9DAB90B}">
      <text>
        <r>
          <rPr>
            <sz val="9"/>
            <color indexed="81"/>
            <rFont val="Tahoma"/>
            <family val="2"/>
          </rPr>
          <t>Based unmber off of:
630 pledge pins and 630 graduation medallions with new pricing.  (630 of each were sold in 2016)</t>
        </r>
      </text>
    </comment>
    <comment ref="C22" authorId="1" shapeId="0" xr:uid="{00000000-0006-0000-0000-00000F000000}">
      <text>
        <r>
          <rPr>
            <sz val="8"/>
            <color indexed="81"/>
            <rFont val="Tahoma"/>
            <family val="2"/>
          </rPr>
          <t>The Fraternity National Office staff performs clerical work for the Foundation for which a reimbursement is received</t>
        </r>
        <r>
          <rPr>
            <sz val="9"/>
            <color indexed="81"/>
            <rFont val="Tahoma"/>
            <family val="2"/>
          </rPr>
          <t xml:space="preserve">
</t>
        </r>
      </text>
    </comment>
    <comment ref="C23" authorId="1" shapeId="0" xr:uid="{00000000-0006-0000-0000-000010000000}">
      <text>
        <r>
          <rPr>
            <sz val="8"/>
            <color indexed="81"/>
            <rFont val="Tahoma"/>
            <family val="2"/>
          </rPr>
          <t xml:space="preserve">Conclave receipts can include registration fees for both members and guests, and for Banquet tickets, as examples
</t>
        </r>
      </text>
    </comment>
    <comment ref="C24" authorId="1" shapeId="0" xr:uid="{00000000-0006-0000-0000-000011000000}">
      <text>
        <r>
          <rPr>
            <sz val="8"/>
            <color indexed="81"/>
            <rFont val="Tahoma"/>
            <family val="2"/>
          </rPr>
          <t>These funds include bequests or memorial requests</t>
        </r>
        <r>
          <rPr>
            <sz val="9"/>
            <color indexed="81"/>
            <rFont val="Tahoma"/>
            <family val="2"/>
          </rPr>
          <t xml:space="preserve">
</t>
        </r>
      </text>
    </comment>
    <comment ref="C25" authorId="1" shapeId="0" xr:uid="{00000000-0006-0000-0000-000012000000}">
      <text>
        <r>
          <rPr>
            <sz val="8"/>
            <color indexed="81"/>
            <rFont val="Tahoma"/>
            <family val="2"/>
          </rPr>
          <t xml:space="preserve">The partnership with GEICO means that the fraternity gets a small amount with each request for an insurance quote </t>
        </r>
        <r>
          <rPr>
            <sz val="9"/>
            <color indexed="81"/>
            <rFont val="Tahoma"/>
            <family val="2"/>
          </rPr>
          <t xml:space="preserve">
</t>
        </r>
      </text>
    </comment>
    <comment ref="H25" authorId="0" shapeId="0" xr:uid="{9F48E9F9-7ACF-424E-802A-798FE3D7140C}">
      <text>
        <r>
          <rPr>
            <sz val="9"/>
            <color indexed="81"/>
            <rFont val="Tahoma"/>
            <family val="2"/>
          </rPr>
          <t>Calculated on past 2014-2016 average number of inquiries (1241 x $12per inquiry).
Note: Does not include $3,000 contribution for Conclave.  That falls under Budget Line 434.</t>
        </r>
      </text>
    </comment>
    <comment ref="C26" authorId="1" shapeId="0" xr:uid="{00000000-0006-0000-0000-000013000000}">
      <text>
        <r>
          <rPr>
            <sz val="8"/>
            <color indexed="81"/>
            <rFont val="Tahoma"/>
            <family val="2"/>
          </rPr>
          <t>Amazon has a program called "Smiles" through which a portion of purchases are sent to a non-profit such as the fraternity</t>
        </r>
        <r>
          <rPr>
            <sz val="9"/>
            <color indexed="81"/>
            <rFont val="Tahoma"/>
            <family val="2"/>
          </rPr>
          <t xml:space="preserve">
</t>
        </r>
      </text>
    </comment>
    <comment ref="C27" authorId="1" shapeId="0" xr:uid="{00000000-0006-0000-0000-000014000000}">
      <text>
        <r>
          <rPr>
            <sz val="8"/>
            <color indexed="81"/>
            <rFont val="Tahoma"/>
            <family val="2"/>
          </rPr>
          <t xml:space="preserve">Credit card points can be donated to the fraternity by anybody, and these are translated into cash income
</t>
        </r>
      </text>
    </comment>
    <comment ref="C28" authorId="0" shapeId="0" xr:uid="{00000000-0006-0000-0000-000015000000}">
      <text>
        <r>
          <rPr>
            <sz val="8"/>
            <color indexed="81"/>
            <rFont val="Tahoma"/>
            <family val="2"/>
          </rPr>
          <t>As per the Constitution and Bylaws, the Fraternity has funds set aside for loans to Chapter Housing Corporations for repairs, improvements, etc.  These Loans are repaid with interest.  The interest generated from these loans (if any are outstanding) is accounted for in this line.</t>
        </r>
      </text>
    </comment>
    <comment ref="C29" authorId="1" shapeId="0" xr:uid="{00000000-0006-0000-0000-000016000000}">
      <text>
        <r>
          <rPr>
            <sz val="8"/>
            <color indexed="81"/>
            <rFont val="Tahoma"/>
            <family val="2"/>
          </rPr>
          <t>The Fraternity may receive royalties for use of its trademarked symbols, or intellectual property</t>
        </r>
        <r>
          <rPr>
            <sz val="9"/>
            <color indexed="81"/>
            <rFont val="Tahoma"/>
            <family val="2"/>
          </rPr>
          <t xml:space="preserve">
</t>
        </r>
      </text>
    </comment>
    <comment ref="C30" authorId="1" shapeId="0" xr:uid="{00000000-0006-0000-0000-000017000000}">
      <text>
        <r>
          <rPr>
            <sz val="8"/>
            <color indexed="81"/>
            <rFont val="Tahoma"/>
            <family val="2"/>
          </rPr>
          <t>An annual donation from Dow is intended to cover expenses of the SE District Conclave.
Expenses for the SE District Conclave are found in Line 5481.</t>
        </r>
        <r>
          <rPr>
            <sz val="9"/>
            <color indexed="81"/>
            <rFont val="Tahoma"/>
            <family val="2"/>
          </rPr>
          <t xml:space="preserve">
</t>
        </r>
      </text>
    </comment>
    <comment ref="D30" authorId="0" shapeId="0" xr:uid="{2C1AC7ED-9099-4F9C-A604-D6AE7621270F}">
      <text>
        <r>
          <rPr>
            <sz val="9"/>
            <color indexed="81"/>
            <rFont val="Tahoma"/>
            <family val="2"/>
          </rPr>
          <t xml:space="preserve">$3,200 from Dow
$2,360 from Alpha Omega
$4,140 from Gamma Beta
</t>
        </r>
      </text>
    </comment>
    <comment ref="C31" authorId="1" shapeId="0" xr:uid="{00000000-0006-0000-0000-000019000000}">
      <text>
        <r>
          <rPr>
            <sz val="8"/>
            <color indexed="81"/>
            <rFont val="Tahoma"/>
            <family val="2"/>
          </rPr>
          <t>Automatic sum of other income sources</t>
        </r>
        <r>
          <rPr>
            <sz val="9"/>
            <color indexed="81"/>
            <rFont val="Tahoma"/>
            <family val="2"/>
          </rPr>
          <t xml:space="preserve">
</t>
        </r>
      </text>
    </comment>
    <comment ref="C35" authorId="1" shapeId="0" xr:uid="{00000000-0006-0000-0000-00001A000000}">
      <text>
        <r>
          <rPr>
            <sz val="8"/>
            <color indexed="81"/>
            <rFont val="Tahoma"/>
            <family val="2"/>
          </rPr>
          <t>All Member Services are performed by National Office staff.</t>
        </r>
        <r>
          <rPr>
            <sz val="9"/>
            <color indexed="81"/>
            <rFont val="Tahoma"/>
            <family val="2"/>
          </rPr>
          <t xml:space="preserve">
</t>
        </r>
      </text>
    </comment>
    <comment ref="C36" authorId="0" shapeId="0" xr:uid="{00000000-0006-0000-0000-00001B000000}">
      <text>
        <r>
          <rPr>
            <sz val="8"/>
            <color indexed="81"/>
            <rFont val="Tahoma"/>
            <family val="2"/>
          </rPr>
          <t>The National Office has a staff of full-time employees and several part-time employees.  The Grand Recorder (GR), Assistant Grand Recorder (AGR), and the Grand Editor (GE) are off-site individuals who are paid a stipend (see budget lines 513 and 5432) 
The National Office full time and part time employes in Line 512 are W2 employees and the Fraternity is responsible for paying the FICA and unemployment taxes, which are shown in Line 515.</t>
        </r>
        <r>
          <rPr>
            <sz val="9"/>
            <color indexed="81"/>
            <rFont val="Tahoma"/>
            <family val="2"/>
          </rPr>
          <t xml:space="preserve">
</t>
        </r>
        <r>
          <rPr>
            <sz val="8"/>
            <color indexed="81"/>
            <rFont val="Tahoma"/>
            <family val="2"/>
          </rPr>
          <t xml:space="preserve">
The National Office full time and part time employees also qualify for a 3% match to a simple IRA from the Fraternity in Line 514.</t>
        </r>
      </text>
    </comment>
    <comment ref="C37" authorId="0" shapeId="0" xr:uid="{2B5B4A16-1D6A-4E42-B847-1F7D193F2B41}">
      <text>
        <r>
          <rPr>
            <sz val="8"/>
            <color indexed="81"/>
            <rFont val="Tahoma"/>
            <family val="2"/>
          </rPr>
          <t>The National Office sometimes hires consultants to help with specific issues or projects.  These employees are 1099 employees and as such, the consultants, (not the Fraternity) are responsible to pay FICA and Unemployment taxes.</t>
        </r>
        <r>
          <rPr>
            <sz val="9"/>
            <color indexed="81"/>
            <rFont val="Tahoma"/>
            <charset val="1"/>
          </rPr>
          <t xml:space="preserve">
</t>
        </r>
      </text>
    </comment>
    <comment ref="C38" authorId="0" shapeId="0" xr:uid="{00000000-0006-0000-0000-00001C000000}">
      <text>
        <r>
          <rPr>
            <sz val="8"/>
            <color indexed="81"/>
            <rFont val="Tahoma"/>
            <family val="2"/>
          </rPr>
          <t xml:space="preserve">This is the stipend paid to the Grand Recorder.  The Grand Recorder is a 1099 Employee so no payroll taxes or FICA is withheld.  </t>
        </r>
        <r>
          <rPr>
            <sz val="9"/>
            <color indexed="81"/>
            <rFont val="Tahoma"/>
            <family val="2"/>
          </rPr>
          <t xml:space="preserve">
</t>
        </r>
      </text>
    </comment>
    <comment ref="C39" authorId="0" shapeId="0" xr:uid="{00000000-0006-0000-0000-00001D000000}">
      <text>
        <r>
          <rPr>
            <sz val="8"/>
            <color indexed="81"/>
            <rFont val="Tahoma"/>
            <family val="2"/>
          </rPr>
          <t xml:space="preserve">This is the stipend paid to the Assistant Grand Recorder.  The Assistant Grand Recorder is a 1099 Employee so no payroll taxes or FICA is withheld. </t>
        </r>
        <r>
          <rPr>
            <sz val="9"/>
            <color indexed="81"/>
            <rFont val="Tahoma"/>
            <family val="2"/>
          </rPr>
          <t xml:space="preserve">
</t>
        </r>
      </text>
    </comment>
    <comment ref="C40" authorId="0" shapeId="0" xr:uid="{00000000-0006-0000-0000-00001E000000}">
      <text>
        <r>
          <rPr>
            <sz val="8"/>
            <color indexed="81"/>
            <rFont val="Tahoma"/>
            <family val="2"/>
          </rPr>
          <t>Contributions to employee IRA, per employment offer.  Only W2 Employees can participate in the IRA contribiution matching.</t>
        </r>
        <r>
          <rPr>
            <sz val="9"/>
            <color indexed="81"/>
            <rFont val="Tahoma"/>
            <family val="2"/>
          </rPr>
          <t xml:space="preserve">
</t>
        </r>
      </text>
    </comment>
    <comment ref="H40" authorId="0" shapeId="0" xr:uid="{DC656B3C-0414-4401-8CEC-9E3CACDC1B13}">
      <text>
        <r>
          <rPr>
            <sz val="9"/>
            <color indexed="81"/>
            <rFont val="Tahoma"/>
            <family val="2"/>
          </rPr>
          <t xml:space="preserve">The Fraternity offers a 3% Match to an IRA for W-2 Employees.  This number assumes that all eligible employees will take advantage of this benefit.
</t>
        </r>
      </text>
    </comment>
    <comment ref="C41" authorId="0" shapeId="0" xr:uid="{00000000-0006-0000-0000-00001F000000}">
      <text>
        <r>
          <rPr>
            <sz val="8"/>
            <color indexed="81"/>
            <rFont val="Tahoma"/>
            <family val="2"/>
          </rPr>
          <t>Also known as payroll taxes.  FICA = Federal Insurance Contributions Act which is Social Security and Medicare withholdings.  Indiana Unemployment tax also falls under this line.  This must be withheld for all W2 employees at rates specified by Federal and State government.</t>
        </r>
        <r>
          <rPr>
            <sz val="9"/>
            <color indexed="81"/>
            <rFont val="Tahoma"/>
            <family val="2"/>
          </rPr>
          <t xml:space="preserve">
</t>
        </r>
      </text>
    </comment>
    <comment ref="H41" authorId="0" shapeId="0" xr:uid="{D41A2CDD-7522-443B-A48C-68CE8BD3A3F4}">
      <text>
        <r>
          <rPr>
            <sz val="9"/>
            <color indexed="81"/>
            <rFont val="Tahoma"/>
            <family val="2"/>
          </rPr>
          <t xml:space="preserve">Includes:
6.20% Social Security
1.45% Medicare
5.10% State Unemployment Tax
12.75% Total on all W-2 Employees
</t>
        </r>
      </text>
    </comment>
    <comment ref="C42" authorId="1" shapeId="0" xr:uid="{00000000-0006-0000-0000-000020000000}">
      <text>
        <r>
          <rPr>
            <sz val="8"/>
            <color indexed="81"/>
            <rFont val="Tahoma"/>
            <family val="2"/>
          </rPr>
          <t>Automatic total of member services budget lines above</t>
        </r>
        <r>
          <rPr>
            <sz val="9"/>
            <color indexed="81"/>
            <rFont val="Tahoma"/>
            <family val="2"/>
          </rPr>
          <t xml:space="preserve">
</t>
        </r>
      </text>
    </comment>
    <comment ref="C45" authorId="0" shapeId="0" xr:uid="{551AD97D-4E0A-40CC-9D37-C739E5E71DED}">
      <text>
        <r>
          <rPr>
            <sz val="9"/>
            <color indexed="81"/>
            <rFont val="Tahoma"/>
            <family val="2"/>
          </rPr>
          <t xml:space="preserve">Interest Expense for Sharp Copier
</t>
        </r>
      </text>
    </comment>
    <comment ref="C46" authorId="1" shapeId="0" xr:uid="{00000000-0006-0000-0000-000021000000}">
      <text>
        <r>
          <rPr>
            <sz val="8"/>
            <color indexed="81"/>
            <rFont val="Tahoma"/>
            <family val="2"/>
          </rPr>
          <t>Professional Services from Auditors (Von Lehman or UHY), Employment Law Firm (Lunt Group), ByteCafe, etc.</t>
        </r>
        <r>
          <rPr>
            <sz val="9"/>
            <color indexed="81"/>
            <rFont val="Tahoma"/>
            <family val="2"/>
          </rPr>
          <t xml:space="preserve">
</t>
        </r>
      </text>
    </comment>
    <comment ref="G46" authorId="0" shapeId="0" xr:uid="{DF950D99-532F-4521-A3FA-0AF4946502AD}">
      <text>
        <r>
          <rPr>
            <sz val="9"/>
            <color indexed="81"/>
            <rFont val="Tahoma"/>
            <family val="2"/>
          </rPr>
          <t xml:space="preserve">Includes:
$23,463 for Charles River Associates
$13,000 for VonLehman 
</t>
        </r>
      </text>
    </comment>
    <comment ref="H46" authorId="0" shapeId="0" xr:uid="{75451B04-8E73-4D61-A20F-A47B1249C22D}">
      <text>
        <r>
          <rPr>
            <sz val="9"/>
            <color indexed="81"/>
            <rFont val="Tahoma"/>
            <family val="2"/>
          </rPr>
          <t>Includes:
$8,000 for UHY Audit
$3,600 for Byte Café IT Support</t>
        </r>
        <r>
          <rPr>
            <sz val="9"/>
            <color indexed="81"/>
            <rFont val="Tahoma"/>
            <charset val="1"/>
          </rPr>
          <t xml:space="preserve">
$250 for Lunt Group Review of Employee Manual</t>
        </r>
      </text>
    </comment>
    <comment ref="C47" authorId="1" shapeId="0" xr:uid="{00000000-0006-0000-0000-000022000000}">
      <text>
        <r>
          <rPr>
            <sz val="8"/>
            <color indexed="81"/>
            <rFont val="Tahoma"/>
            <family val="2"/>
          </rPr>
          <t>The Fraternity carries multiple insurance policies.  Coverage includes:
-Directors and Officers (D&amp;O) Insurance
-Property Insurance for National Office 
    -Includes building and contents
-Workman's Compensation</t>
        </r>
        <r>
          <rPr>
            <sz val="9"/>
            <color indexed="81"/>
            <rFont val="Tahoma"/>
            <family val="2"/>
          </rPr>
          <t xml:space="preserve">
</t>
        </r>
      </text>
    </comment>
    <comment ref="C48" authorId="0" shapeId="0" xr:uid="{F36008BE-6389-4F91-BA85-5B07043CC504}">
      <text>
        <r>
          <rPr>
            <sz val="8"/>
            <color indexed="81"/>
            <rFont val="Tahoma"/>
            <family val="2"/>
          </rPr>
          <t xml:space="preserve">In our current office building, the Association fee covers Gas, Water, and Sewer.  We are responsible for the electric bill.
</t>
        </r>
      </text>
    </comment>
    <comment ref="C49" authorId="1" shapeId="0" xr:uid="{00000000-0006-0000-0000-000023000000}">
      <text>
        <r>
          <rPr>
            <sz val="8"/>
            <color indexed="81"/>
            <rFont val="Tahoma"/>
            <family val="2"/>
          </rPr>
          <t>Monthly electricity charge</t>
        </r>
        <r>
          <rPr>
            <sz val="9"/>
            <color indexed="81"/>
            <rFont val="Tahoma"/>
            <family val="2"/>
          </rPr>
          <t xml:space="preserve">
</t>
        </r>
      </text>
    </comment>
    <comment ref="C50" authorId="1" shapeId="0" xr:uid="{00000000-0006-0000-0000-000024000000}">
      <text>
        <r>
          <rPr>
            <sz val="8"/>
            <color indexed="81"/>
            <rFont val="Tahoma"/>
            <family val="2"/>
          </rPr>
          <t>Charged by the Association that maintains the property grounds.  There is a monthly fee and occasionally special assessments.  *Note: the Association Fee includes Gas, Water, and Sewer.</t>
        </r>
        <r>
          <rPr>
            <sz val="9"/>
            <color indexed="81"/>
            <rFont val="Tahoma"/>
            <family val="2"/>
          </rPr>
          <t xml:space="preserve">
</t>
        </r>
      </text>
    </comment>
    <comment ref="F50" authorId="2" shapeId="0" xr:uid="{00000000-0006-0000-0000-000025000000}">
      <text>
        <r>
          <rPr>
            <sz val="8"/>
            <color indexed="81"/>
            <rFont val="Tahoma"/>
            <family val="2"/>
          </rPr>
          <t xml:space="preserve">Monthly Association Fees of $176 per month and special assessment of $2,790 to repave the parking lot.
</t>
        </r>
      </text>
    </comment>
    <comment ref="H50" authorId="0" shapeId="0" xr:uid="{ABB350D2-7CA5-4CC4-B779-808334E910C0}">
      <text>
        <r>
          <rPr>
            <sz val="9"/>
            <color indexed="81"/>
            <rFont val="Tahoma"/>
            <family val="2"/>
          </rPr>
          <t>12 monthly association fees of $176</t>
        </r>
      </text>
    </comment>
    <comment ref="C51" authorId="1" shapeId="0" xr:uid="{00000000-0006-0000-0000-000026000000}">
      <text>
        <r>
          <rPr>
            <sz val="8"/>
            <color indexed="81"/>
            <rFont val="Tahoma"/>
            <family val="2"/>
          </rPr>
          <t>Usual assortment of office supplies and breakroom supplies (includes coffee, water, etc.).  Postage and packages accounted for on Lines 530 and 531.</t>
        </r>
        <r>
          <rPr>
            <sz val="9"/>
            <color indexed="81"/>
            <rFont val="Tahoma"/>
            <family val="2"/>
          </rPr>
          <t xml:space="preserve">
</t>
        </r>
      </text>
    </comment>
    <comment ref="C52" authorId="1" shapeId="0" xr:uid="{00000000-0006-0000-0000-000027000000}">
      <text>
        <r>
          <rPr>
            <sz val="8"/>
            <color indexed="81"/>
            <rFont val="Tahoma"/>
            <family val="2"/>
          </rPr>
          <t>Maintenance and repairs to the owned office suite</t>
        </r>
        <r>
          <rPr>
            <sz val="9"/>
            <color indexed="81"/>
            <rFont val="Tahoma"/>
            <family val="2"/>
          </rPr>
          <t xml:space="preserve">
</t>
        </r>
      </text>
    </comment>
    <comment ref="C53" authorId="1" shapeId="0" xr:uid="{00000000-0006-0000-0000-000028000000}">
      <text>
        <r>
          <rPr>
            <sz val="8"/>
            <color indexed="81"/>
            <rFont val="Tahoma"/>
            <family val="2"/>
          </rPr>
          <t>Some NO equipment (printer/copier) is leased.  All of the compiuters are owned outright, but may need repairs</t>
        </r>
        <r>
          <rPr>
            <sz val="9"/>
            <color indexed="81"/>
            <rFont val="Tahoma"/>
            <family val="2"/>
          </rPr>
          <t xml:space="preserve">
</t>
        </r>
      </text>
    </comment>
    <comment ref="C54" authorId="1" shapeId="0" xr:uid="{00000000-0006-0000-0000-000029000000}">
      <text>
        <r>
          <rPr>
            <sz val="8"/>
            <color indexed="81"/>
            <rFont val="Tahoma"/>
            <family val="2"/>
          </rPr>
          <t xml:space="preserve">Almost all USPS expenses are charged to the NO credit card
</t>
        </r>
      </text>
    </comment>
    <comment ref="C55" authorId="1" shapeId="0" xr:uid="{00000000-0006-0000-0000-00002A000000}">
      <text>
        <r>
          <rPr>
            <sz val="8"/>
            <color indexed="81"/>
            <rFont val="Tahoma"/>
            <family val="2"/>
          </rPr>
          <t>These costs are for larger pacakges that do not go out in USPS</t>
        </r>
        <r>
          <rPr>
            <sz val="9"/>
            <color indexed="81"/>
            <rFont val="Tahoma"/>
            <family val="2"/>
          </rPr>
          <t xml:space="preserve">
</t>
        </r>
      </text>
    </comment>
    <comment ref="C56" authorId="1" shapeId="0" xr:uid="{00000000-0006-0000-0000-00002B000000}">
      <text>
        <r>
          <rPr>
            <sz val="8"/>
            <color indexed="81"/>
            <rFont val="Tahoma"/>
            <family val="2"/>
          </rPr>
          <t>Blackbaud and Formsite</t>
        </r>
        <r>
          <rPr>
            <sz val="9"/>
            <color indexed="81"/>
            <rFont val="Tahoma"/>
            <family val="2"/>
          </rPr>
          <t xml:space="preserve">
</t>
        </r>
      </text>
    </comment>
    <comment ref="D56" authorId="0" shapeId="0" xr:uid="{A956AA93-87FD-48D5-AF1B-50D4E922C36B}">
      <text>
        <r>
          <rPr>
            <sz val="9"/>
            <color indexed="81"/>
            <rFont val="Tahoma"/>
            <family val="2"/>
          </rPr>
          <t>Includes Website redesign cost of $48,245.</t>
        </r>
        <r>
          <rPr>
            <sz val="9"/>
            <color indexed="81"/>
            <rFont val="Tahoma"/>
            <charset val="1"/>
          </rPr>
          <t xml:space="preserve">
</t>
        </r>
      </text>
    </comment>
    <comment ref="C57" authorId="1" shapeId="0" xr:uid="{00000000-0006-0000-0000-00002C000000}">
      <text>
        <r>
          <rPr>
            <sz val="8"/>
            <color indexed="81"/>
            <rFont val="Tahoma"/>
            <family val="2"/>
          </rPr>
          <t>Annual cost for Net Communities, Raiser's Edge, Quckbooks, and Microsoft Office licenses and any purchased software</t>
        </r>
        <r>
          <rPr>
            <sz val="9"/>
            <color indexed="81"/>
            <rFont val="Tahoma"/>
            <family val="2"/>
          </rPr>
          <t xml:space="preserve">
</t>
        </r>
      </text>
    </comment>
    <comment ref="F57" authorId="2" shapeId="0" xr:uid="{00000000-0006-0000-0000-00002D000000}">
      <text>
        <r>
          <rPr>
            <sz val="8"/>
            <color indexed="81"/>
            <rFont val="Tahoma"/>
            <family val="2"/>
          </rPr>
          <t xml:space="preserve">Contains website redesign, but no NetSolutions software cost.
</t>
        </r>
      </text>
    </comment>
    <comment ref="C58" authorId="1" shapeId="0" xr:uid="{00000000-0006-0000-0000-00002E000000}">
      <text>
        <r>
          <rPr>
            <sz val="8"/>
            <color indexed="81"/>
            <rFont val="Tahoma"/>
            <family val="2"/>
          </rPr>
          <t>Fee for hosting the Fraternity webpage</t>
        </r>
        <r>
          <rPr>
            <sz val="9"/>
            <color indexed="81"/>
            <rFont val="Tahoma"/>
            <family val="2"/>
          </rPr>
          <t xml:space="preserve">
</t>
        </r>
      </text>
    </comment>
    <comment ref="C59" authorId="1" shapeId="0" xr:uid="{00000000-0006-0000-0000-00002F000000}">
      <text>
        <r>
          <rPr>
            <sz val="8"/>
            <color indexed="81"/>
            <rFont val="Tahoma"/>
            <family val="2"/>
          </rPr>
          <t>Training expenses for NO staff and others, such as for Raiser's Edge software</t>
        </r>
        <r>
          <rPr>
            <sz val="9"/>
            <color indexed="81"/>
            <rFont val="Tahoma"/>
            <family val="2"/>
          </rPr>
          <t xml:space="preserve">
</t>
        </r>
      </text>
    </comment>
    <comment ref="H59" authorId="0" shapeId="0" xr:uid="{BD24697C-0D1D-41A2-9CA4-20AA83DA4C80}">
      <text>
        <r>
          <rPr>
            <sz val="9"/>
            <color indexed="81"/>
            <rFont val="Tahoma"/>
            <family val="2"/>
          </rPr>
          <t>$2,438 to Blackbaud for unlimiited Raiser's Edge training</t>
        </r>
      </text>
    </comment>
    <comment ref="C60" authorId="1" shapeId="0" xr:uid="{00000000-0006-0000-0000-000030000000}">
      <text>
        <r>
          <rPr>
            <sz val="8"/>
            <color indexed="81"/>
            <rFont val="Tahoma"/>
            <family val="2"/>
          </rPr>
          <t>Bank fees associated with each credit card, check, and ACH transaction</t>
        </r>
        <r>
          <rPr>
            <sz val="9"/>
            <color indexed="81"/>
            <rFont val="Tahoma"/>
            <family val="2"/>
          </rPr>
          <t xml:space="preserve">
</t>
        </r>
      </text>
    </comment>
    <comment ref="C61" authorId="0" shapeId="0" xr:uid="{A54216EB-E30B-45F8-A473-5390463589AE}">
      <text>
        <r>
          <rPr>
            <sz val="9"/>
            <color indexed="81"/>
            <rFont val="Tahoma"/>
            <family val="2"/>
          </rPr>
          <t xml:space="preserve">Savings for capital expenditures.  Primarily website upgrades.
</t>
        </r>
      </text>
    </comment>
    <comment ref="C62" authorId="0" shapeId="0" xr:uid="{00000000-0006-0000-0000-000031000000}">
      <text>
        <r>
          <rPr>
            <sz val="8"/>
            <color indexed="81"/>
            <rFont val="Tahoma"/>
            <family val="2"/>
          </rPr>
          <t>Offsite storage at Cintas in Indianapolis.</t>
        </r>
      </text>
    </comment>
    <comment ref="C63" authorId="1" shapeId="0" xr:uid="{00000000-0006-0000-0000-000032000000}">
      <text>
        <r>
          <rPr>
            <sz val="8"/>
            <color indexed="81"/>
            <rFont val="Tahoma"/>
            <family val="2"/>
          </rPr>
          <t>Automated sum of expenses in above budget lines</t>
        </r>
        <r>
          <rPr>
            <sz val="9"/>
            <color indexed="81"/>
            <rFont val="Tahoma"/>
            <family val="2"/>
          </rPr>
          <t xml:space="preserve">
</t>
        </r>
      </text>
    </comment>
    <comment ref="C66" authorId="1" shapeId="0" xr:uid="{00000000-0006-0000-0000-00003E000000}">
      <text>
        <r>
          <rPr>
            <sz val="8"/>
            <color indexed="81"/>
            <rFont val="Tahoma"/>
            <family val="2"/>
          </rPr>
          <t xml:space="preserve">Supreme Council travel to scheduled SC meetings, and as needed.  Expansion travel is covered under budget line 5471
</t>
        </r>
      </text>
    </comment>
    <comment ref="C67" authorId="1" shapeId="0" xr:uid="{00000000-0006-0000-0000-00003F000000}">
      <text>
        <r>
          <rPr>
            <sz val="8"/>
            <color indexed="81"/>
            <rFont val="Tahoma"/>
            <family val="2"/>
          </rPr>
          <t xml:space="preserve">SC travel in support of expansion, including assessment visits and installations
</t>
        </r>
      </text>
    </comment>
    <comment ref="F67" authorId="2" shapeId="0" xr:uid="{00000000-0006-0000-0000-000040000000}">
      <text>
        <r>
          <rPr>
            <sz val="8"/>
            <color indexed="81"/>
            <rFont val="Tahoma"/>
            <family val="2"/>
          </rPr>
          <t>Budgeting $2,500 per Installation with Seven Installations.</t>
        </r>
      </text>
    </comment>
    <comment ref="H67" authorId="2" shapeId="0" xr:uid="{4CF351EB-4645-4C41-B186-598EE26946FE}">
      <text>
        <r>
          <rPr>
            <sz val="8"/>
            <color indexed="81"/>
            <rFont val="Tahoma"/>
            <family val="2"/>
          </rPr>
          <t>Budgeting $3,200 per Installation with six Installations</t>
        </r>
      </text>
    </comment>
    <comment ref="C68" authorId="1" shapeId="0" xr:uid="{00000000-0006-0000-0000-000041000000}">
      <text>
        <r>
          <rPr>
            <sz val="8"/>
            <color indexed="81"/>
            <rFont val="Tahoma"/>
            <family val="2"/>
          </rPr>
          <t>OA travel as authorized by the GMA as per SC Resolution 4042</t>
        </r>
        <r>
          <rPr>
            <sz val="9"/>
            <color indexed="81"/>
            <rFont val="Tahoma"/>
            <family val="2"/>
          </rPr>
          <t xml:space="preserve">
Potentially offset by extraordinary donations (Line 436)</t>
        </r>
      </text>
    </comment>
    <comment ref="E68" authorId="0" shapeId="0" xr:uid="{F3846543-6CEA-4254-BD45-C4C93DE8482C}">
      <text>
        <r>
          <rPr>
            <sz val="8"/>
            <color indexed="81"/>
            <rFont val="Tahoma"/>
            <family val="2"/>
          </rPr>
          <t>This seems inordinately high.  I suspect that some of this was miscategorized.</t>
        </r>
      </text>
    </comment>
    <comment ref="C69" authorId="1" shapeId="0" xr:uid="{00000000-0006-0000-0000-000044000000}">
      <text>
        <r>
          <rPr>
            <sz val="8"/>
            <color indexed="81"/>
            <rFont val="Tahoma"/>
            <family val="2"/>
          </rPr>
          <t xml:space="preserve">Expansion expenses from colonizing chapter.  Travel, meals, etc.
</t>
        </r>
      </text>
    </comment>
    <comment ref="C70" authorId="0" shapeId="0" xr:uid="{00000000-0006-0000-0000-000045000000}">
      <text>
        <r>
          <rPr>
            <sz val="8"/>
            <color indexed="81"/>
            <rFont val="Tahoma"/>
            <family val="2"/>
          </rPr>
          <t>The Fraternity Conclave occurs every two years.  Expenses in this category are usually entered in the year of the Conclave (summer) and very seldom overlap other years.  However, pre-planning or post event expenses may occur in other years.</t>
        </r>
        <r>
          <rPr>
            <sz val="9"/>
            <color indexed="81"/>
            <rFont val="Tahoma"/>
            <family val="2"/>
          </rPr>
          <t xml:space="preserve">
</t>
        </r>
      </text>
    </comment>
    <comment ref="C71" authorId="1" shapeId="0" xr:uid="{00000000-0006-0000-0000-00003D000000}">
      <text>
        <r>
          <rPr>
            <sz val="8"/>
            <color indexed="81"/>
            <rFont val="Tahoma"/>
            <family val="2"/>
          </rPr>
          <t xml:space="preserve">One-star and Three-star awards are presented at Conclave to collegiate chapters that meet the published requirements.
</t>
        </r>
      </text>
    </comment>
    <comment ref="C72" authorId="1" shapeId="0" xr:uid="{00000000-0006-0000-0000-000042000000}">
      <text>
        <r>
          <rPr>
            <sz val="8"/>
            <color indexed="81"/>
            <rFont val="Tahoma"/>
            <family val="2"/>
          </rPr>
          <t>DCs have responsibilities to visit collegiate chapters in their district, and may have other expenses incurred in their support activities</t>
        </r>
        <r>
          <rPr>
            <sz val="9"/>
            <color indexed="81"/>
            <rFont val="Tahoma"/>
            <family val="2"/>
          </rPr>
          <t xml:space="preserve">
</t>
        </r>
      </text>
    </comment>
    <comment ref="C73" authorId="1" shapeId="0" xr:uid="{00000000-0006-0000-0000-000043000000}">
      <text>
        <r>
          <rPr>
            <sz val="8"/>
            <color indexed="81"/>
            <rFont val="Tahoma"/>
            <family val="2"/>
          </rPr>
          <t>These expenses should be covered by the funds received from Dow. 
Funds Received from Dow are found in Income Budget Line 446.</t>
        </r>
        <r>
          <rPr>
            <sz val="9"/>
            <color indexed="81"/>
            <rFont val="Tahoma"/>
            <family val="2"/>
          </rPr>
          <t xml:space="preserve">
</t>
        </r>
      </text>
    </comment>
    <comment ref="C74" authorId="0" shapeId="0" xr:uid="{00000000-0006-0000-0000-00004A000000}">
      <text>
        <r>
          <rPr>
            <sz val="8"/>
            <color indexed="81"/>
            <rFont val="Tahoma"/>
            <family val="2"/>
          </rPr>
          <t xml:space="preserve">Collegiate Program Expenses.  Examples might include GROW programs or leadership development workshops. </t>
        </r>
        <r>
          <rPr>
            <sz val="8"/>
            <color indexed="81"/>
            <rFont val="Tahoma"/>
            <family val="2"/>
          </rPr>
          <t xml:space="preserve">
</t>
        </r>
      </text>
    </comment>
    <comment ref="C75" authorId="1" shapeId="0" xr:uid="{00000000-0006-0000-0000-00004F000000}">
      <text>
        <r>
          <rPr>
            <sz val="8"/>
            <color indexed="81"/>
            <rFont val="Tahoma"/>
            <family val="2"/>
          </rPr>
          <t xml:space="preserve">There has been no program development in the past few biennia.  The budget line remains should new training or mentoring programs become desireable. </t>
        </r>
        <r>
          <rPr>
            <sz val="9"/>
            <color indexed="81"/>
            <rFont val="Tahoma"/>
            <family val="2"/>
          </rPr>
          <t xml:space="preserve">
</t>
        </r>
      </text>
    </comment>
    <comment ref="C76" authorId="1" shapeId="0" xr:uid="{00000000-0006-0000-0000-00003B000000}">
      <text>
        <r>
          <rPr>
            <sz val="8"/>
            <color indexed="81"/>
            <rFont val="Tahoma"/>
            <family val="2"/>
          </rPr>
          <t>A solicitation letter is sent each Fall to ask for support for the Fraternity from its members.  The letter also includes a ballot for PRs for active professional members (those who make a contribution).  About 22000 letters are mailed.</t>
        </r>
        <r>
          <rPr>
            <sz val="9"/>
            <color indexed="81"/>
            <rFont val="Tahoma"/>
            <family val="2"/>
          </rPr>
          <t xml:space="preserve">
</t>
        </r>
      </text>
    </comment>
    <comment ref="C77" authorId="1" shapeId="0" xr:uid="{00000000-0006-0000-0000-00003C000000}">
      <text>
        <r>
          <rPr>
            <sz val="8"/>
            <color indexed="81"/>
            <rFont val="Tahoma"/>
            <family val="2"/>
          </rPr>
          <t>Per SC Resolution 3961, 5% of funds received from Active Professionals iniitated at a specific collegiate chapter are returned to the collegiate chapter, if that chapter is active and in good standing</t>
        </r>
        <r>
          <rPr>
            <sz val="9"/>
            <color indexed="81"/>
            <rFont val="Tahoma"/>
            <family val="2"/>
          </rPr>
          <t xml:space="preserve">
</t>
        </r>
      </text>
    </comment>
    <comment ref="C78" authorId="0" shapeId="0" xr:uid="{00000000-0006-0000-0000-000046000000}">
      <text>
        <r>
          <rPr>
            <sz val="8"/>
            <color indexed="81"/>
            <rFont val="Tahoma"/>
            <family val="2"/>
          </rPr>
          <t xml:space="preserve">Professional Associations (PFA-CHF).  Alpha Chi Sigma belongs to the Professional Fraternity Association and the Chemical Heritage Foundation.  There are annual membership fees for both, and there may also be travel expenses if a Fraternity member attends the annual organization meeting.  
</t>
        </r>
        <r>
          <rPr>
            <sz val="9"/>
            <color indexed="81"/>
            <rFont val="Tahoma"/>
            <family val="2"/>
          </rPr>
          <t xml:space="preserve">
</t>
        </r>
      </text>
    </comment>
    <comment ref="C79" authorId="0" shapeId="0" xr:uid="{00000000-0006-0000-0000-00004B000000}">
      <text>
        <r>
          <rPr>
            <sz val="8"/>
            <color indexed="81"/>
            <rFont val="Tahoma"/>
            <family val="2"/>
          </rPr>
          <t>Professional Programs. Primarily the subsidized lunch held at the twice annual meeting of the American Chemical Society (Spring and Fall in     cities across the United States.  The cost charged to the professional members     attending is a bit higher so that collegiate brothers can eat for free or for a reduced cost.  The event should be revenue/expense neutral, so that there is usually no net charge to the NO budget.</t>
        </r>
        <r>
          <rPr>
            <sz val="9"/>
            <color indexed="81"/>
            <rFont val="Tahoma"/>
            <family val="2"/>
          </rPr>
          <t xml:space="preserve">
</t>
        </r>
      </text>
    </comment>
    <comment ref="C80" authorId="1" shapeId="0" xr:uid="{00000000-0006-0000-0000-00004C000000}">
      <text>
        <r>
          <rPr>
            <sz val="8"/>
            <color indexed="81"/>
            <rFont val="Tahoma"/>
            <family val="2"/>
          </rPr>
          <t>Generic Professional Branch expenses.  Examples include: PR Ballots and PR Business Cards.</t>
        </r>
        <r>
          <rPr>
            <sz val="9"/>
            <color indexed="81"/>
            <rFont val="Tahoma"/>
            <family val="2"/>
          </rPr>
          <t xml:space="preserve">
</t>
        </r>
      </text>
    </comment>
    <comment ref="C81" authorId="1" shapeId="0" xr:uid="{00000000-0006-0000-0000-00004D000000}">
      <text>
        <r>
          <rPr>
            <sz val="8"/>
            <color indexed="81"/>
            <rFont val="Tahoma"/>
            <family val="2"/>
          </rPr>
          <t>Expenses for the Professional Representatives.</t>
        </r>
        <r>
          <rPr>
            <sz val="9"/>
            <color indexed="81"/>
            <rFont val="Tahoma"/>
            <family val="2"/>
          </rPr>
          <t xml:space="preserve">
</t>
        </r>
      </text>
    </comment>
    <comment ref="C82" authorId="1" shapeId="0" xr:uid="{00000000-0006-0000-0000-00004E000000}">
      <text>
        <r>
          <rPr>
            <sz val="8"/>
            <color indexed="81"/>
            <rFont val="Tahoma"/>
            <family val="2"/>
          </rPr>
          <t>Professional chapters rarely ask the fraternity for funds to support certain programs and activities</t>
        </r>
        <r>
          <rPr>
            <sz val="9"/>
            <color indexed="81"/>
            <rFont val="Tahoma"/>
            <family val="2"/>
          </rPr>
          <t xml:space="preserve">
</t>
        </r>
      </text>
    </comment>
    <comment ref="C83" authorId="1" shapeId="0" xr:uid="{00000000-0006-0000-0000-000033000000}">
      <text>
        <r>
          <rPr>
            <sz val="8"/>
            <color indexed="81"/>
            <rFont val="Tahoma"/>
            <family val="2"/>
          </rPr>
          <t>Items purchased to be given to members:
-Gratis is for Badges and Professional Pins
-Purchase-Resale covers pledge pins, graduation medalions, and all other non-regalia items that the National Office sells to members.
Regalia items fall under Line 552.</t>
        </r>
      </text>
    </comment>
    <comment ref="C84" authorId="1" shapeId="0" xr:uid="{00000000-0006-0000-0000-000034000000}">
      <text>
        <r>
          <rPr>
            <sz val="8"/>
            <color indexed="81"/>
            <rFont val="Tahoma"/>
            <family val="2"/>
          </rPr>
          <t>These pins are sent to 25 year and 50 year members gratis</t>
        </r>
        <r>
          <rPr>
            <sz val="9"/>
            <color indexed="81"/>
            <rFont val="Tahoma"/>
            <family val="2"/>
          </rPr>
          <t xml:space="preserve">
</t>
        </r>
      </text>
    </comment>
    <comment ref="C85" authorId="0" shapeId="0" xr:uid="{00000000-0006-0000-0000-000047000000}">
      <text>
        <r>
          <rPr>
            <sz val="8"/>
            <color indexed="81"/>
            <rFont val="Tahoma"/>
            <family val="2"/>
          </rPr>
          <t xml:space="preserve">The ritual includes documents that are the script for the initiation ritual.  The documents     are periodically revised and reprinted, and these expenses are accounted here.  Regalia are the costumes and props associated with the ritual initiation.  Regalia is purchased new for each installation, and replaced as wear and tear demands it. </t>
        </r>
      </text>
    </comment>
    <comment ref="C86" authorId="1" shapeId="0" xr:uid="{00000000-0006-0000-0000-000048000000}">
      <text>
        <r>
          <rPr>
            <sz val="8"/>
            <color indexed="81"/>
            <rFont val="Tahoma"/>
            <family val="2"/>
          </rPr>
          <t>A newly installed or reactivated chapter needs an initial set of regalia, which is an expense on this account</t>
        </r>
        <r>
          <rPr>
            <sz val="9"/>
            <color indexed="81"/>
            <rFont val="Tahoma"/>
            <family val="2"/>
          </rPr>
          <t xml:space="preserve">
</t>
        </r>
      </text>
    </comment>
    <comment ref="F86" authorId="2" shapeId="0" xr:uid="{00000000-0006-0000-0000-000049000000}">
      <text>
        <r>
          <rPr>
            <sz val="8"/>
            <color indexed="81"/>
            <rFont val="Tahoma"/>
            <family val="2"/>
          </rPr>
          <t>Assuming Seven Installations at $2,700 per Installation</t>
        </r>
        <r>
          <rPr>
            <sz val="9"/>
            <color indexed="81"/>
            <rFont val="Tahoma"/>
            <family val="2"/>
          </rPr>
          <t xml:space="preserve">
</t>
        </r>
      </text>
    </comment>
    <comment ref="H86" authorId="0" shapeId="0" xr:uid="{C9AB0FEE-DE9A-43BB-AB16-3CD476CFC6D8}">
      <text>
        <r>
          <rPr>
            <sz val="9"/>
            <color indexed="81"/>
            <rFont val="Tahoma"/>
            <family val="2"/>
          </rPr>
          <t xml:space="preserve">Assuming six installations at $2700 per installation
</t>
        </r>
      </text>
    </comment>
    <comment ref="C87" authorId="0" shapeId="0" xr:uid="{7ECCDD3B-3A85-47A0-A2B8-2A9F5F79C6CF}">
      <text>
        <r>
          <rPr>
            <sz val="8"/>
            <color indexed="81"/>
            <rFont val="Tahoma"/>
            <family val="2"/>
          </rPr>
          <t>Every ten years the Ritual is reprinted and reissued.  The last reissue was in 2008.</t>
        </r>
        <r>
          <rPr>
            <sz val="9"/>
            <color indexed="81"/>
            <rFont val="Tahoma"/>
            <family val="2"/>
          </rPr>
          <t xml:space="preserve">
</t>
        </r>
      </text>
    </comment>
    <comment ref="H87" authorId="0" shapeId="0" xr:uid="{2A48C1E2-D9EF-4F7E-849B-5E26481A8011}">
      <text>
        <r>
          <rPr>
            <sz val="9"/>
            <color indexed="81"/>
            <rFont val="Tahoma"/>
            <charset val="1"/>
          </rPr>
          <t xml:space="preserve">Cost was $1,553 in 2007
</t>
        </r>
      </text>
    </comment>
    <comment ref="C88" authorId="0" shapeId="0" xr:uid="{06C25D1A-52B4-4DB2-AD81-039C9A1B3477}">
      <text>
        <r>
          <rPr>
            <sz val="8"/>
            <color indexed="81"/>
            <rFont val="Tahoma"/>
            <family val="2"/>
          </rPr>
          <t>Budget Line for providing services to sight impaired and hearing impaired Brothers.</t>
        </r>
        <r>
          <rPr>
            <sz val="9"/>
            <color indexed="81"/>
            <rFont val="Tahoma"/>
            <family val="2"/>
          </rPr>
          <t xml:space="preserve">
</t>
        </r>
      </text>
    </comment>
    <comment ref="C89" authorId="1" shapeId="0" xr:uid="{00000000-0006-0000-0000-000035000000}">
      <text>
        <r>
          <rPr>
            <sz val="8"/>
            <color indexed="81"/>
            <rFont val="Tahoma"/>
            <family val="2"/>
          </rPr>
          <t>Miscellaneous Expenses not categorizable in other line items.</t>
        </r>
        <r>
          <rPr>
            <sz val="9"/>
            <color indexed="81"/>
            <rFont val="Tahoma"/>
            <family val="2"/>
          </rPr>
          <t xml:space="preserve">
</t>
        </r>
      </text>
    </comment>
    <comment ref="G89" authorId="2" shapeId="0" xr:uid="{00000000-0006-0000-0000-000036000000}">
      <text>
        <r>
          <rPr>
            <sz val="8"/>
            <color indexed="81"/>
            <rFont val="Tahoma"/>
            <family val="2"/>
          </rPr>
          <t xml:space="preserve">Includes:
$8,441 = Embezzled funds
$3,515 = O'Charley's, Laser Business Forms, Indiana State Police, Goose Creek, Patrick's trip to office to fire Tamara and Heidi.  </t>
        </r>
        <r>
          <rPr>
            <sz val="9"/>
            <color indexed="81"/>
            <rFont val="Tahoma"/>
            <family val="2"/>
          </rPr>
          <t xml:space="preserve">
</t>
        </r>
      </text>
    </comment>
    <comment ref="C90" authorId="1" shapeId="0" xr:uid="{00000000-0006-0000-0000-000037000000}">
      <text>
        <r>
          <rPr>
            <sz val="8"/>
            <color indexed="81"/>
            <rFont val="Tahoma"/>
            <family val="2"/>
          </rPr>
          <t>The Hexagon is the official journal of the Fraternity.  The Chrome and Blue is an intermittent newsletter that is distributed electronically</t>
        </r>
        <r>
          <rPr>
            <sz val="9"/>
            <color indexed="81"/>
            <rFont val="Tahoma"/>
            <family val="2"/>
          </rPr>
          <t xml:space="preserve">
</t>
        </r>
      </text>
    </comment>
    <comment ref="C91" authorId="1" shapeId="0" xr:uid="{00000000-0006-0000-0000-000038000000}">
      <text>
        <r>
          <rPr>
            <sz val="8"/>
            <color indexed="81"/>
            <rFont val="Tahoma"/>
            <family val="2"/>
          </rPr>
          <t>The Hexagon is published as four issues per year.  Both electronic and printed copies are available.  This line includes printing, mailing, and internet publishing costs.</t>
        </r>
        <r>
          <rPr>
            <sz val="9"/>
            <color indexed="81"/>
            <rFont val="Tahoma"/>
            <family val="2"/>
          </rPr>
          <t xml:space="preserve">
</t>
        </r>
      </text>
    </comment>
    <comment ref="C92" authorId="1" shapeId="0" xr:uid="{00000000-0006-0000-0000-000039000000}">
      <text>
        <r>
          <rPr>
            <sz val="8"/>
            <color indexed="81"/>
            <rFont val="Tahoma"/>
            <family val="2"/>
          </rPr>
          <t>The Grand Editor (GE) is paid a monthly stipend for the continuous work of producing the Hexagon.</t>
        </r>
        <r>
          <rPr>
            <sz val="9"/>
            <color indexed="81"/>
            <rFont val="Tahoma"/>
            <family val="2"/>
          </rPr>
          <t xml:space="preserve">
</t>
        </r>
      </text>
    </comment>
    <comment ref="C93" authorId="1" shapeId="0" xr:uid="{00000000-0006-0000-0000-00003A000000}">
      <text>
        <r>
          <rPr>
            <sz val="8"/>
            <color indexed="81"/>
            <rFont val="Tahoma"/>
            <family val="2"/>
          </rPr>
          <t>This line is for costs for internet service at the National Office</t>
        </r>
        <r>
          <rPr>
            <sz val="9"/>
            <color indexed="81"/>
            <rFont val="Tahoma"/>
            <family val="2"/>
          </rPr>
          <t xml:space="preserve">
</t>
        </r>
      </text>
    </comment>
    <comment ref="C94" authorId="1" shapeId="0" xr:uid="{00000000-0006-0000-0000-000050000000}">
      <text>
        <r>
          <rPr>
            <sz val="8"/>
            <color indexed="81"/>
            <rFont val="Tahoma"/>
            <family val="2"/>
          </rPr>
          <t>Major legal expenses are on as as needed basis.  However ongoing review of contracts, policies, employment manuals, or chapter situations can be foreseen.</t>
        </r>
        <r>
          <rPr>
            <sz val="9"/>
            <color indexed="81"/>
            <rFont val="Tahoma"/>
            <family val="2"/>
          </rPr>
          <t xml:space="preserve">
</t>
        </r>
      </text>
    </comment>
    <comment ref="G94" authorId="0" shapeId="0" xr:uid="{268F8E27-3A93-4430-A2CF-F32712997AC2}">
      <text>
        <r>
          <rPr>
            <sz val="9"/>
            <color indexed="81"/>
            <rFont val="Tahoma"/>
            <family val="2"/>
          </rPr>
          <t xml:space="preserve">Includes:
$45,595 Faegre Baker Daniels
</t>
        </r>
        <r>
          <rPr>
            <sz val="9"/>
            <color indexed="81"/>
            <rFont val="Tahoma"/>
            <charset val="1"/>
          </rPr>
          <t xml:space="preserve">
</t>
        </r>
      </text>
    </comment>
    <comment ref="C95" authorId="0" shapeId="0" xr:uid="{00000000-0006-0000-0000-000052000000}">
      <text>
        <r>
          <rPr>
            <sz val="8"/>
            <color indexed="81"/>
            <rFont val="Tahoma"/>
            <family val="2"/>
          </rPr>
          <t>Reserved for the $100,000 pledge to the Foundation to establish the Scholar Fund.  A total of $100,000 needs to be donated between 2017 and 2021.  SC Prop 4614</t>
        </r>
        <r>
          <rPr>
            <sz val="9"/>
            <color indexed="81"/>
            <rFont val="Tahoma"/>
            <family val="2"/>
          </rPr>
          <t xml:space="preserve">
</t>
        </r>
      </text>
    </comment>
    <comment ref="C96" authorId="1" shapeId="0" xr:uid="{00000000-0006-0000-0000-000053000000}">
      <text>
        <r>
          <rPr>
            <sz val="8"/>
            <color indexed="81"/>
            <rFont val="Tahoma"/>
            <family val="2"/>
          </rPr>
          <t>Sum of all Program expenses.</t>
        </r>
        <r>
          <rPr>
            <sz val="9"/>
            <color indexed="81"/>
            <rFont val="Tahoma"/>
            <family val="2"/>
          </rPr>
          <t xml:space="preserve">
</t>
        </r>
      </text>
    </comment>
    <comment ref="C98" authorId="1" shapeId="0" xr:uid="{00000000-0006-0000-0000-000054000000}">
      <text>
        <r>
          <rPr>
            <sz val="8"/>
            <color indexed="81"/>
            <rFont val="Tahoma"/>
            <family val="2"/>
          </rPr>
          <t xml:space="preserve">Sum of all income above
</t>
        </r>
      </text>
    </comment>
    <comment ref="C99" authorId="1" shapeId="0" xr:uid="{00000000-0006-0000-0000-000055000000}">
      <text>
        <r>
          <rPr>
            <sz val="8"/>
            <color indexed="81"/>
            <rFont val="Tahoma"/>
            <family val="2"/>
          </rPr>
          <t>Total of all expenses, including National Office Operations, Member Services, and Programs.</t>
        </r>
        <r>
          <rPr>
            <sz val="9"/>
            <color indexed="81"/>
            <rFont val="Tahoma"/>
            <family val="2"/>
          </rPr>
          <t xml:space="preserve">
</t>
        </r>
      </text>
    </comment>
    <comment ref="E102" authorId="0" shapeId="0" xr:uid="{FF1E1E59-63F4-4959-A887-22E8CFD323C4}">
      <text>
        <r>
          <rPr>
            <sz val="9"/>
            <color indexed="81"/>
            <rFont val="Tahoma"/>
            <family val="2"/>
          </rPr>
          <t>$50,000 on 9/21/2016</t>
        </r>
      </text>
    </comment>
    <comment ref="G102" authorId="0" shapeId="0" xr:uid="{6F87A81F-1814-40CC-BF1B-39FC774D335F}">
      <text>
        <r>
          <rPr>
            <sz val="9"/>
            <color indexed="81"/>
            <rFont val="Tahoma"/>
            <family val="2"/>
          </rPr>
          <t xml:space="preserve">$50,000: SC Prop 4653
$40,000: SC Prop 4659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 John Stipp</author>
  </authors>
  <commentList>
    <comment ref="B3" authorId="0" shapeId="0" xr:uid="{BFC4C2C4-2D70-4880-83BB-FD8D5227BECB}">
      <text>
        <r>
          <rPr>
            <sz val="8"/>
            <color indexed="81"/>
            <rFont val="Tahoma"/>
            <family val="2"/>
          </rPr>
          <t>Also called a Chart of Accounts.  In our current Chart of Accounts numbers starting with 4 are income and 5 are expenses</t>
        </r>
        <r>
          <rPr>
            <sz val="9"/>
            <color indexed="81"/>
            <rFont val="Tahoma"/>
            <family val="2"/>
          </rPr>
          <t xml:space="preserve">
</t>
        </r>
      </text>
    </comment>
    <comment ref="G29" authorId="0" shapeId="0" xr:uid="{0C1F0EB2-E174-4B4B-A305-F3755CFC4C90}">
      <text>
        <r>
          <rPr>
            <b/>
            <sz val="9"/>
            <color indexed="81"/>
            <rFont val="Tahoma"/>
            <charset val="1"/>
          </rPr>
          <t>Collegiate Registration Fee</t>
        </r>
        <r>
          <rPr>
            <sz val="9"/>
            <color indexed="81"/>
            <rFont val="Tahoma"/>
            <charset val="1"/>
          </rPr>
          <t xml:space="preserve">
</t>
        </r>
      </text>
    </comment>
    <comment ref="G30" authorId="0" shapeId="0" xr:uid="{E854E8C2-1832-44BF-800B-32A705D044D3}">
      <text>
        <r>
          <rPr>
            <b/>
            <sz val="9"/>
            <color indexed="81"/>
            <rFont val="Tahoma"/>
            <charset val="1"/>
          </rPr>
          <t>Active Professional Registration Fee</t>
        </r>
        <r>
          <rPr>
            <sz val="9"/>
            <color indexed="81"/>
            <rFont val="Tahoma"/>
            <charset val="1"/>
          </rPr>
          <t xml:space="preserve">
</t>
        </r>
      </text>
    </comment>
    <comment ref="G31" authorId="0" shapeId="0" xr:uid="{A0F88150-51E0-48C3-91CB-696968162349}">
      <text>
        <r>
          <rPr>
            <b/>
            <sz val="9"/>
            <color indexed="81"/>
            <rFont val="Tahoma"/>
            <charset val="1"/>
          </rPr>
          <t>Inactive Professional Registration Fee</t>
        </r>
        <r>
          <rPr>
            <sz val="9"/>
            <color indexed="81"/>
            <rFont val="Tahoma"/>
            <charset val="1"/>
          </rPr>
          <t xml:space="preserve">
</t>
        </r>
      </text>
    </comment>
    <comment ref="C42" authorId="0" shapeId="0" xr:uid="{BBE136B7-134E-4C90-8E12-4E2D9A5ECD05}">
      <text>
        <r>
          <rPr>
            <sz val="8"/>
            <color indexed="81"/>
            <rFont val="Tahoma"/>
            <family val="2"/>
          </rPr>
          <t xml:space="preserve">Calculation assumes all Double Rooms.  </t>
        </r>
      </text>
    </comment>
    <comment ref="G42" authorId="0" shapeId="0" xr:uid="{D9E9B99A-6663-40E9-8726-7B3DB59079E6}">
      <text>
        <r>
          <rPr>
            <sz val="8"/>
            <color indexed="81"/>
            <rFont val="Tahoma"/>
            <family val="2"/>
          </rPr>
          <t xml:space="preserve">Only have total number, not individual breakdown. </t>
        </r>
      </text>
    </comment>
    <comment ref="C47" authorId="0" shapeId="0" xr:uid="{31F53D05-875C-4CB3-B9B5-D4939BE59EDB}">
      <text>
        <r>
          <rPr>
            <sz val="9"/>
            <color indexed="81"/>
            <rFont val="Tahoma"/>
            <family val="2"/>
          </rPr>
          <t xml:space="preserve">$2,100 for Room Rental.  $100 for décor, centerpieces, etc.
</t>
        </r>
      </text>
    </comment>
    <comment ref="C61" authorId="0" shapeId="0" xr:uid="{22C49245-B327-460A-81C6-1704AF95ACB4}">
      <text>
        <r>
          <rPr>
            <sz val="9"/>
            <color indexed="81"/>
            <rFont val="Tahoma"/>
            <family val="2"/>
          </rPr>
          <t xml:space="preserve">$2,500 Conference Services Fee
</t>
        </r>
      </text>
    </comment>
    <comment ref="C78" authorId="0" shapeId="0" xr:uid="{6CA0669C-F220-47A8-8BAA-5569D7329639}">
      <text>
        <r>
          <rPr>
            <sz val="9"/>
            <color indexed="81"/>
            <rFont val="Tahoma"/>
            <charset val="1"/>
          </rPr>
          <t>GEICO will contribute $3000 per year to an event like Conclave.  Need to invoice for $3000 per year.  2017 and 2018 requests both go toward 2018 Conclave.</t>
        </r>
      </text>
    </comment>
  </commentList>
</comments>
</file>

<file path=xl/sharedStrings.xml><?xml version="1.0" encoding="utf-8"?>
<sst xmlns="http://schemas.openxmlformats.org/spreadsheetml/2006/main" count="284" uniqueCount="211">
  <si>
    <t xml:space="preserve">Actual </t>
  </si>
  <si>
    <t>INCOME</t>
  </si>
  <si>
    <t xml:space="preserve">  Pledge Fees</t>
  </si>
  <si>
    <t>411</t>
  </si>
  <si>
    <t>412</t>
  </si>
  <si>
    <t>PROFESSIONAL MEMBERS</t>
  </si>
  <si>
    <t xml:space="preserve">  Contributions</t>
  </si>
  <si>
    <t>42</t>
  </si>
  <si>
    <t>OTHER INCOME</t>
  </si>
  <si>
    <t xml:space="preserve">  Dividends &amp; Interest (Bank)</t>
  </si>
  <si>
    <t>431</t>
  </si>
  <si>
    <t xml:space="preserve">  Sales</t>
  </si>
  <si>
    <t>432</t>
  </si>
  <si>
    <t>433</t>
  </si>
  <si>
    <t xml:space="preserve">  Conclave Receipts</t>
  </si>
  <si>
    <t>434</t>
  </si>
  <si>
    <t xml:space="preserve">  Extraordinary Donations</t>
  </si>
  <si>
    <t>436</t>
  </si>
  <si>
    <t xml:space="preserve">  Partnerships - GEICO</t>
  </si>
  <si>
    <t>EXPENSES</t>
  </si>
  <si>
    <t>MEMBER SERVICES</t>
  </si>
  <si>
    <t xml:space="preserve">  Staff Salaries</t>
  </si>
  <si>
    <t>512</t>
  </si>
  <si>
    <t xml:space="preserve">  GR Management Fee</t>
  </si>
  <si>
    <t>513</t>
  </si>
  <si>
    <t>514</t>
  </si>
  <si>
    <t xml:space="preserve">  FICA &amp; IN Unemployment</t>
  </si>
  <si>
    <t>515</t>
  </si>
  <si>
    <t>NATIONAL OFFICE</t>
  </si>
  <si>
    <t xml:space="preserve">  Professional Service</t>
  </si>
  <si>
    <t xml:space="preserve">  Insurance</t>
  </si>
  <si>
    <t>522</t>
  </si>
  <si>
    <t xml:space="preserve">  Utilities</t>
  </si>
  <si>
    <t>524</t>
  </si>
  <si>
    <t xml:space="preserve">       Electricity</t>
  </si>
  <si>
    <t>5242</t>
  </si>
  <si>
    <t xml:space="preserve">  Grounds Maintenance</t>
  </si>
  <si>
    <t>525</t>
  </si>
  <si>
    <t xml:space="preserve">  Office Supplies</t>
  </si>
  <si>
    <t>526</t>
  </si>
  <si>
    <t xml:space="preserve">  Building Maintenance</t>
  </si>
  <si>
    <t>527</t>
  </si>
  <si>
    <t>528</t>
  </si>
  <si>
    <t>530</t>
  </si>
  <si>
    <t xml:space="preserve">  United Parcel Service</t>
  </si>
  <si>
    <t>531</t>
  </si>
  <si>
    <t xml:space="preserve">  Data Processing</t>
  </si>
  <si>
    <t>532</t>
  </si>
  <si>
    <t xml:space="preserve">  Training</t>
  </si>
  <si>
    <t xml:space="preserve">  Offsite Storage</t>
  </si>
  <si>
    <t>PROGRAMS</t>
  </si>
  <si>
    <t xml:space="preserve">  Purchase-Resale/Gratis</t>
  </si>
  <si>
    <t>541</t>
  </si>
  <si>
    <t xml:space="preserve">       25-50 yr pins</t>
  </si>
  <si>
    <t xml:space="preserve">  Miscellaneous</t>
  </si>
  <si>
    <t>542</t>
  </si>
  <si>
    <t xml:space="preserve">  Publications</t>
  </si>
  <si>
    <t xml:space="preserve">       HEXAGON</t>
  </si>
  <si>
    <t xml:space="preserve">  Solicitation</t>
  </si>
  <si>
    <t>545</t>
  </si>
  <si>
    <t xml:space="preserve">       Chapter 5%</t>
  </si>
  <si>
    <t xml:space="preserve">  Awards-star (annual)</t>
  </si>
  <si>
    <t>546</t>
  </si>
  <si>
    <t xml:space="preserve">  Supreme Council</t>
  </si>
  <si>
    <t>547</t>
  </si>
  <si>
    <t xml:space="preserve">       OA Travel</t>
  </si>
  <si>
    <t xml:space="preserve">  District Counselors</t>
  </si>
  <si>
    <t>548</t>
  </si>
  <si>
    <t xml:space="preserve">  Expansion</t>
  </si>
  <si>
    <t>549</t>
  </si>
  <si>
    <t xml:space="preserve">  Conclave Fund</t>
  </si>
  <si>
    <t>550</t>
  </si>
  <si>
    <t xml:space="preserve">  Professional Assoc.</t>
  </si>
  <si>
    <t>551</t>
  </si>
  <si>
    <t xml:space="preserve">  Ritual &amp; Regalia</t>
  </si>
  <si>
    <t>552</t>
  </si>
  <si>
    <t xml:space="preserve">  Regalia Installation</t>
  </si>
  <si>
    <t xml:space="preserve">  Ritual Re-Issue</t>
  </si>
  <si>
    <t>553</t>
  </si>
  <si>
    <t>554</t>
  </si>
  <si>
    <t xml:space="preserve">  Professional Branch </t>
  </si>
  <si>
    <t>556</t>
  </si>
  <si>
    <t xml:space="preserve">       Professional Representatives</t>
  </si>
  <si>
    <t xml:space="preserve">       Professional Chapters</t>
  </si>
  <si>
    <t>557</t>
  </si>
  <si>
    <t>559</t>
  </si>
  <si>
    <t xml:space="preserve">  Special Needs</t>
  </si>
  <si>
    <t xml:space="preserve">  House Fund Income</t>
  </si>
  <si>
    <t>Budget</t>
  </si>
  <si>
    <t>Actual</t>
  </si>
  <si>
    <t xml:space="preserve">  Just Give CC donations</t>
  </si>
  <si>
    <t>COLLEGIATE MEMBERS</t>
  </si>
  <si>
    <t>TOTAL - MEMBER SERVICES</t>
  </si>
  <si>
    <t>TOTAL - PROGRAMS</t>
  </si>
  <si>
    <t>TOTAL GENERAL FUND INCOME</t>
  </si>
  <si>
    <t>GMC</t>
  </si>
  <si>
    <t>GR</t>
  </si>
  <si>
    <t>SC</t>
  </si>
  <si>
    <t>GPA</t>
  </si>
  <si>
    <t>GCA</t>
  </si>
  <si>
    <t>GMA</t>
  </si>
  <si>
    <t xml:space="preserve">  Lifetime Membership Fees</t>
  </si>
  <si>
    <t xml:space="preserve">  AGR Management Fee</t>
  </si>
  <si>
    <t>Expense Approval</t>
  </si>
  <si>
    <t>Account Number</t>
  </si>
  <si>
    <t xml:space="preserve">                 Conclave Budget Comparison</t>
  </si>
  <si>
    <t>District Counselors</t>
  </si>
  <si>
    <t>OA - room/board only</t>
  </si>
  <si>
    <t>NO Staff</t>
  </si>
  <si>
    <t xml:space="preserve">Host Chapter </t>
  </si>
  <si>
    <t>Total</t>
  </si>
  <si>
    <t xml:space="preserve">Airfare and Mileage </t>
  </si>
  <si>
    <t xml:space="preserve">Housing </t>
  </si>
  <si>
    <t>Pre-conclave hsg  2 nights SC-GR-NO(8)</t>
  </si>
  <si>
    <t xml:space="preserve">Lunch (4days) </t>
  </si>
  <si>
    <t>Breaks and Mixers</t>
  </si>
  <si>
    <t>Tour</t>
  </si>
  <si>
    <t>Memento</t>
  </si>
  <si>
    <t>Group Photograph</t>
  </si>
  <si>
    <t>Postage/UPS</t>
  </si>
  <si>
    <t xml:space="preserve">Recreation Awards </t>
  </si>
  <si>
    <t>Credit Card &amp; Phone Fees</t>
  </si>
  <si>
    <t>TOTAL EXPENSE</t>
  </si>
  <si>
    <t>Housing, Meals, and Breaks</t>
  </si>
  <si>
    <t>TOTAL INCOME</t>
  </si>
  <si>
    <t>NET COST</t>
  </si>
  <si>
    <t>54th Conclave - 2018</t>
  </si>
  <si>
    <t>Supreme Council, GR, AGR</t>
  </si>
  <si>
    <t>TOTAL - PROFESSIONAL MEMBERS</t>
  </si>
  <si>
    <t>TOTAL - COLLEGIATE MEMBERS</t>
  </si>
  <si>
    <t>TOTAL -  OTHER INCOME</t>
  </si>
  <si>
    <t xml:space="preserve">  Contribution to Foundation for Scholar Fund</t>
  </si>
  <si>
    <t xml:space="preserve">  Postage - USPS</t>
  </si>
  <si>
    <t xml:space="preserve">  Dow SE District Conclave Donation</t>
  </si>
  <si>
    <t xml:space="preserve">       Dow SE District Conclave Expenses</t>
  </si>
  <si>
    <r>
      <t xml:space="preserve">       </t>
    </r>
    <r>
      <rPr>
        <i/>
        <sz val="10"/>
        <rFont val="Arial"/>
        <family val="2"/>
      </rPr>
      <t>HEXAGON</t>
    </r>
    <r>
      <rPr>
        <sz val="10"/>
        <rFont val="Arial"/>
        <family val="2"/>
      </rPr>
      <t xml:space="preserve"> Grand Editor Fee</t>
    </r>
  </si>
  <si>
    <t xml:space="preserve">  Collegiate Programs</t>
  </si>
  <si>
    <t xml:space="preserve">  Professional Programs</t>
  </si>
  <si>
    <t xml:space="preserve">  Program Development</t>
  </si>
  <si>
    <t xml:space="preserve">  Benefits - IRA Contribution</t>
  </si>
  <si>
    <t xml:space="preserve">  Royalties</t>
  </si>
  <si>
    <t xml:space="preserve">  Partnerships- Amazon</t>
  </si>
  <si>
    <t>TOTAL GENERAL FUND EXPENSES</t>
  </si>
  <si>
    <t>TOTAL - NATIONAL OFFICE OPERATIONS</t>
  </si>
  <si>
    <t xml:space="preserve">  Equipment Rental, Repair, and Replacment</t>
  </si>
  <si>
    <t xml:space="preserve">                 Fiscal Year Budget Comparison </t>
  </si>
  <si>
    <t xml:space="preserve"> Web Site Services -Comcast</t>
  </si>
  <si>
    <t xml:space="preserve">       SC Expansion Travel</t>
  </si>
  <si>
    <t xml:space="preserve">       Raiser's Edge / NetCommunity</t>
  </si>
  <si>
    <t xml:space="preserve">  Bank, Misc. &amp; Credit Card Fees</t>
  </si>
  <si>
    <t xml:space="preserve">       Annual Fee for Hosting</t>
  </si>
  <si>
    <t xml:space="preserve">  Consultant Fees</t>
  </si>
  <si>
    <t xml:space="preserve">  Gift in Kind Donations from Members</t>
  </si>
  <si>
    <t xml:space="preserve">  Web Donations</t>
  </si>
  <si>
    <t xml:space="preserve">  Legal Expenses</t>
  </si>
  <si>
    <t xml:space="preserve">  Foundation Reimbursement to Fraternity</t>
  </si>
  <si>
    <t xml:space="preserve">  Reserve Fund Donations</t>
  </si>
  <si>
    <t>Parking</t>
  </si>
  <si>
    <t xml:space="preserve">Dinner (4days) </t>
  </si>
  <si>
    <t>Registration - Professional Members</t>
  </si>
  <si>
    <t>Registration - Collegiate Members</t>
  </si>
  <si>
    <t>53rd Conclave - 2016</t>
  </si>
  <si>
    <t>Kuebler Chair / Scholar Chair</t>
  </si>
  <si>
    <t>Total Grand Chapter Delegates &amp; Guests</t>
  </si>
  <si>
    <t>Scholars (2)</t>
  </si>
  <si>
    <t>Kuebler, Hall of Fame (2), RTP Advisor</t>
  </si>
  <si>
    <t>Professional Representatives</t>
  </si>
  <si>
    <t>Professional Chapter Delegates</t>
  </si>
  <si>
    <t>Collegiate Chapter Delegates</t>
  </si>
  <si>
    <t>Grand Chapter Members and Attendees</t>
  </si>
  <si>
    <t>Collegiate Registration Fee</t>
  </si>
  <si>
    <t>Professional Registration Fee</t>
  </si>
  <si>
    <t>Room and Board</t>
  </si>
  <si>
    <t>Non-Delegate Collegiates</t>
  </si>
  <si>
    <t>Total Attendees for Each Fee Type</t>
  </si>
  <si>
    <t>$ / Attendee</t>
  </si>
  <si>
    <t># Attendees</t>
  </si>
  <si>
    <t>Kuebler Banquet</t>
  </si>
  <si>
    <t>Registration Supplies, Printing, Miscellaneous</t>
  </si>
  <si>
    <t>Fees</t>
  </si>
  <si>
    <t>Kuebler Fee Only</t>
  </si>
  <si>
    <t>Sponsorships</t>
  </si>
  <si>
    <t>Non-Delegate Active Professionals</t>
  </si>
  <si>
    <t>Non-Delegate Inactive Professionals</t>
  </si>
  <si>
    <t>GV, GE, Tontine, SC Candidates and, GP</t>
  </si>
  <si>
    <t>Non-Members (Guests)</t>
  </si>
  <si>
    <t>Host / Non-Member Guest Registration Fee</t>
  </si>
  <si>
    <t>Host/Non-Member Registration Fee</t>
  </si>
  <si>
    <t>Breakfast (5days)</t>
  </si>
  <si>
    <t>Kuebler (For those not Registered for Conclave)</t>
  </si>
  <si>
    <t>Meeting Rooms (main, 2 break out, 3 for GR, NO, storage)</t>
  </si>
  <si>
    <t xml:space="preserve">AV &amp; Computer Equipment Rental </t>
  </si>
  <si>
    <t>Host Committee &amp; SC Expenses</t>
  </si>
  <si>
    <t>T-Shirts</t>
  </si>
  <si>
    <t>Other</t>
  </si>
  <si>
    <t>Petty Cash</t>
  </si>
  <si>
    <t>Memento Sales</t>
  </si>
  <si>
    <t>Conclave GIK</t>
  </si>
  <si>
    <t>Parking Permit Fees</t>
  </si>
  <si>
    <t>Tour Receipts</t>
  </si>
  <si>
    <t>T-Shirt Sales</t>
  </si>
  <si>
    <t>Conclave Receipts - Other</t>
  </si>
  <si>
    <t>RESERVE FUND TRANSFER TO GENERAL FUND</t>
  </si>
  <si>
    <t>GENERAL FUND TRANSFER TO RESERVE FUND</t>
  </si>
  <si>
    <t>GENERAL FUND PROFIT (LOSS)</t>
  </si>
  <si>
    <t>Interest Expense</t>
  </si>
  <si>
    <t>Option A</t>
  </si>
  <si>
    <t>Fee Increase</t>
  </si>
  <si>
    <t>Option B</t>
  </si>
  <si>
    <t>Student Registration Fee</t>
  </si>
  <si>
    <t xml:space="preserve">  CAPEX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</si>
</sst>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_)"/>
    <numFmt numFmtId="165" formatCode="hh:mm\ AM/PM_)"/>
    <numFmt numFmtId="166" formatCode="0_);\(0\)"/>
    <numFmt numFmtId="167" formatCode="&quot;$&quot;#,##0.00"/>
    <numFmt numFmtId="168" formatCode="&quot;$&quot;#,##0"/>
  </numFmts>
  <fonts count="21" x14ac:knownFonts="1">
    <font>
      <sz val="10"/>
      <name val="Courier"/>
    </font>
    <font>
      <sz val="10"/>
      <name val="Arial"/>
      <family val="2"/>
    </font>
    <font>
      <b/>
      <sz val="10"/>
      <name val="Arial"/>
      <family val="2"/>
    </font>
    <font>
      <b/>
      <sz val="12"/>
      <name val="Arial"/>
      <family val="2"/>
    </font>
    <font>
      <sz val="12"/>
      <name val="Arial"/>
      <family val="2"/>
    </font>
    <font>
      <u/>
      <sz val="10"/>
      <color theme="10"/>
      <name val="Courier"/>
      <family val="3"/>
    </font>
    <font>
      <u/>
      <sz val="10"/>
      <color theme="11"/>
      <name val="Courier"/>
      <family val="3"/>
    </font>
    <font>
      <b/>
      <sz val="18"/>
      <name val="Arial"/>
      <family val="2"/>
    </font>
    <font>
      <b/>
      <u/>
      <sz val="12"/>
      <name val="Arial"/>
      <family val="2"/>
    </font>
    <font>
      <b/>
      <u/>
      <sz val="10"/>
      <name val="Arial"/>
      <family val="2"/>
    </font>
    <font>
      <sz val="9"/>
      <color indexed="81"/>
      <name val="Tahoma"/>
      <family val="2"/>
    </font>
    <font>
      <b/>
      <sz val="9"/>
      <color indexed="81"/>
      <name val="Tahoma"/>
      <family val="2"/>
    </font>
    <font>
      <sz val="8"/>
      <color indexed="81"/>
      <name val="Tahoma"/>
      <family val="2"/>
    </font>
    <font>
      <sz val="11"/>
      <name val="Arial"/>
      <family val="2"/>
    </font>
    <font>
      <sz val="10"/>
      <name val="Courier"/>
      <family val="3"/>
    </font>
    <font>
      <sz val="10"/>
      <name val="Arial"/>
      <family val="2"/>
    </font>
    <font>
      <b/>
      <sz val="10"/>
      <name val="Courier"/>
      <family val="3"/>
    </font>
    <font>
      <i/>
      <sz val="10"/>
      <name val="Arial"/>
      <family val="2"/>
    </font>
    <font>
      <sz val="9"/>
      <color indexed="81"/>
      <name val="Tahoma"/>
      <charset val="1"/>
    </font>
    <font>
      <b/>
      <sz val="8"/>
      <name val="Arial"/>
      <family val="2"/>
    </font>
    <font>
      <b/>
      <sz val="9"/>
      <color indexed="81"/>
      <name val="Tahoma"/>
      <charset val="1"/>
    </font>
  </fonts>
  <fills count="8">
    <fill>
      <patternFill patternType="none"/>
    </fill>
    <fill>
      <patternFill patternType="gray125"/>
    </fill>
    <fill>
      <patternFill patternType="solid">
        <fgColor rgb="FFFEFEB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EFFBA5"/>
        <bgColor indexed="64"/>
      </patternFill>
    </fill>
  </fills>
  <borders count="30">
    <border>
      <left/>
      <right/>
      <top/>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indexed="64"/>
      </left>
      <right style="thin">
        <color indexed="64"/>
      </right>
      <top/>
      <bottom style="thin">
        <color auto="1"/>
      </bottom>
      <diagonal/>
    </border>
    <border>
      <left/>
      <right style="thin">
        <color indexed="64"/>
      </right>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auto="1"/>
      </top>
      <bottom/>
      <diagonal/>
    </border>
    <border>
      <left style="thin">
        <color auto="1"/>
      </left>
      <right style="thin">
        <color indexed="64"/>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thin">
        <color indexed="64"/>
      </bottom>
      <diagonal/>
    </border>
  </borders>
  <cellStyleXfs count="6">
    <xf numFmtId="37" fontId="0" fillId="0" borderId="0"/>
    <xf numFmtId="37" fontId="5" fillId="0" borderId="0" applyNumberFormat="0" applyFill="0" applyBorder="0" applyAlignment="0" applyProtection="0"/>
    <xf numFmtId="37" fontId="6" fillId="0" borderId="0" applyNumberFormat="0" applyFill="0" applyBorder="0" applyAlignment="0" applyProtection="0"/>
    <xf numFmtId="37" fontId="5" fillId="0" borderId="0" applyNumberFormat="0" applyFill="0" applyBorder="0" applyAlignment="0" applyProtection="0"/>
    <xf numFmtId="37" fontId="6" fillId="0" borderId="0" applyNumberFormat="0" applyFill="0" applyBorder="0" applyAlignment="0" applyProtection="0"/>
    <xf numFmtId="0" fontId="14" fillId="0" borderId="0"/>
  </cellStyleXfs>
  <cellXfs count="179">
    <xf numFmtId="37" fontId="0" fillId="0" borderId="0" xfId="0"/>
    <xf numFmtId="164" fontId="1" fillId="0" borderId="0" xfId="0" applyNumberFormat="1" applyFont="1" applyProtection="1"/>
    <xf numFmtId="37" fontId="1" fillId="0" borderId="0" xfId="0" applyFont="1"/>
    <xf numFmtId="37" fontId="1" fillId="0" borderId="0" xfId="0" applyNumberFormat="1" applyFont="1" applyAlignment="1" applyProtection="1">
      <alignment horizontal="left"/>
    </xf>
    <xf numFmtId="37" fontId="1" fillId="0" borderId="0" xfId="0" quotePrefix="1" applyNumberFormat="1" applyFont="1" applyAlignment="1" applyProtection="1">
      <alignment horizontal="left"/>
    </xf>
    <xf numFmtId="37" fontId="1" fillId="0" borderId="1" xfId="0" applyNumberFormat="1" applyFont="1" applyBorder="1" applyAlignment="1" applyProtection="1">
      <alignment horizontal="left"/>
    </xf>
    <xf numFmtId="37" fontId="1" fillId="0" borderId="1" xfId="0" applyFont="1" applyBorder="1"/>
    <xf numFmtId="37" fontId="1" fillId="0" borderId="0" xfId="0" applyFont="1" applyBorder="1"/>
    <xf numFmtId="37" fontId="1" fillId="0" borderId="0" xfId="0" applyNumberFormat="1" applyFont="1" applyBorder="1" applyAlignment="1" applyProtection="1">
      <alignment horizontal="left"/>
    </xf>
    <xf numFmtId="37" fontId="1" fillId="0" borderId="0" xfId="0" applyFont="1" applyFill="1"/>
    <xf numFmtId="37" fontId="1" fillId="0" borderId="0" xfId="0" applyNumberFormat="1" applyFont="1" applyFill="1" applyAlignment="1" applyProtection="1">
      <alignment horizontal="left"/>
    </xf>
    <xf numFmtId="1" fontId="1" fillId="0" borderId="0" xfId="0" applyNumberFormat="1" applyFont="1"/>
    <xf numFmtId="37" fontId="2" fillId="0" borderId="0" xfId="0" applyNumberFormat="1" applyFont="1" applyAlignment="1" applyProtection="1">
      <alignment horizontal="left"/>
    </xf>
    <xf numFmtId="1" fontId="4" fillId="0" borderId="0" xfId="0" applyNumberFormat="1" applyFont="1"/>
    <xf numFmtId="37" fontId="1" fillId="0" borderId="0" xfId="0" applyFont="1" applyFill="1" applyBorder="1"/>
    <xf numFmtId="37" fontId="1" fillId="0" borderId="1" xfId="0" applyFont="1" applyFill="1" applyBorder="1"/>
    <xf numFmtId="37" fontId="1" fillId="0" borderId="1" xfId="0" applyNumberFormat="1" applyFont="1" applyFill="1" applyBorder="1" applyAlignment="1" applyProtection="1">
      <alignment horizontal="left"/>
    </xf>
    <xf numFmtId="37" fontId="1" fillId="0" borderId="0" xfId="0" quotePrefix="1" applyNumberFormat="1" applyFont="1" applyFill="1" applyAlignment="1" applyProtection="1">
      <alignment horizontal="left"/>
    </xf>
    <xf numFmtId="37" fontId="1" fillId="0" borderId="0" xfId="0" applyNumberFormat="1" applyFont="1" applyFill="1" applyBorder="1" applyAlignment="1" applyProtection="1">
      <alignment horizontal="left"/>
    </xf>
    <xf numFmtId="37" fontId="1" fillId="0" borderId="0" xfId="0" quotePrefix="1" applyFont="1" applyBorder="1" applyAlignment="1">
      <alignment horizontal="left"/>
    </xf>
    <xf numFmtId="37" fontId="1" fillId="0" borderId="1" xfId="0" applyFont="1" applyBorder="1" applyAlignment="1">
      <alignment horizontal="left"/>
    </xf>
    <xf numFmtId="37" fontId="7" fillId="0" borderId="0" xfId="0" applyFont="1"/>
    <xf numFmtId="37" fontId="1" fillId="0" borderId="0" xfId="0" applyNumberFormat="1" applyFont="1" applyFill="1" applyAlignment="1" applyProtection="1">
      <alignment horizontal="center"/>
    </xf>
    <xf numFmtId="37" fontId="1" fillId="0" borderId="0" xfId="0" applyNumberFormat="1" applyFont="1" applyFill="1" applyAlignment="1" applyProtection="1">
      <alignment horizontal="right"/>
    </xf>
    <xf numFmtId="37" fontId="1" fillId="0" borderId="0" xfId="0" applyNumberFormat="1" applyFont="1" applyFill="1" applyBorder="1" applyAlignment="1" applyProtection="1">
      <alignment horizontal="right"/>
    </xf>
    <xf numFmtId="37" fontId="1" fillId="0" borderId="0" xfId="0" quotePrefix="1" applyNumberFormat="1" applyFont="1" applyFill="1" applyAlignment="1" applyProtection="1">
      <alignment horizontal="right"/>
    </xf>
    <xf numFmtId="37" fontId="8" fillId="0" borderId="0" xfId="0" applyNumberFormat="1" applyFont="1" applyAlignment="1" applyProtection="1">
      <alignment horizontal="center"/>
    </xf>
    <xf numFmtId="37" fontId="9" fillId="0" borderId="0" xfId="0" applyNumberFormat="1" applyFont="1" applyAlignment="1" applyProtection="1">
      <alignment horizontal="center"/>
    </xf>
    <xf numFmtId="165" fontId="1" fillId="0" borderId="0" xfId="0" applyNumberFormat="1" applyFont="1" applyAlignment="1" applyProtection="1">
      <alignment horizontal="center"/>
    </xf>
    <xf numFmtId="37" fontId="0" fillId="0" borderId="0" xfId="0" applyFont="1"/>
    <xf numFmtId="1" fontId="2" fillId="0" borderId="0" xfId="0" applyNumberFormat="1" applyFont="1" applyAlignment="1" applyProtection="1">
      <alignment horizontal="left"/>
    </xf>
    <xf numFmtId="1" fontId="2" fillId="0" borderId="1" xfId="0" applyNumberFormat="1" applyFont="1" applyBorder="1" applyAlignment="1" applyProtection="1">
      <alignment horizontal="left"/>
    </xf>
    <xf numFmtId="1" fontId="2" fillId="0" borderId="0" xfId="0" applyNumberFormat="1" applyFont="1"/>
    <xf numFmtId="1" fontId="2" fillId="0" borderId="0" xfId="0" applyNumberFormat="1" applyFont="1" applyAlignment="1">
      <alignment horizontal="left"/>
    </xf>
    <xf numFmtId="1" fontId="2" fillId="0" borderId="0" xfId="0" applyNumberFormat="1" applyFont="1" applyFill="1" applyAlignment="1" applyProtection="1">
      <alignment horizontal="left"/>
    </xf>
    <xf numFmtId="1" fontId="2" fillId="0" borderId="0" xfId="0" applyNumberFormat="1" applyFont="1" applyBorder="1" applyAlignment="1" applyProtection="1">
      <alignment horizontal="left"/>
    </xf>
    <xf numFmtId="1" fontId="2" fillId="0" borderId="0" xfId="0" applyNumberFormat="1" applyFont="1" applyBorder="1" applyAlignment="1">
      <alignment horizontal="left"/>
    </xf>
    <xf numFmtId="1" fontId="2" fillId="0" borderId="1" xfId="0" applyNumberFormat="1" applyFont="1" applyBorder="1" applyAlignment="1">
      <alignment horizontal="left"/>
    </xf>
    <xf numFmtId="1" fontId="2" fillId="0" borderId="0" xfId="0" applyNumberFormat="1" applyFont="1" applyBorder="1"/>
    <xf numFmtId="166" fontId="2" fillId="3" borderId="2" xfId="0" applyNumberFormat="1" applyFont="1" applyFill="1" applyBorder="1" applyAlignment="1" applyProtection="1">
      <alignment horizontal="center"/>
    </xf>
    <xf numFmtId="37" fontId="2" fillId="3" borderId="4" xfId="0" applyNumberFormat="1" applyFont="1" applyFill="1" applyBorder="1" applyAlignment="1" applyProtection="1">
      <alignment horizontal="center"/>
    </xf>
    <xf numFmtId="37" fontId="1" fillId="3" borderId="2" xfId="0" applyFont="1" applyFill="1" applyBorder="1"/>
    <xf numFmtId="37" fontId="1" fillId="3" borderId="4" xfId="0" applyFont="1" applyFill="1" applyBorder="1"/>
    <xf numFmtId="37" fontId="4" fillId="3" borderId="2" xfId="0" applyNumberFormat="1" applyFont="1" applyFill="1" applyBorder="1" applyProtection="1"/>
    <xf numFmtId="166" fontId="2" fillId="2" borderId="2" xfId="0" applyNumberFormat="1" applyFont="1" applyFill="1" applyBorder="1" applyAlignment="1" applyProtection="1">
      <alignment horizontal="center"/>
    </xf>
    <xf numFmtId="37" fontId="2" fillId="2" borderId="4" xfId="0" applyNumberFormat="1" applyFont="1" applyFill="1" applyBorder="1" applyAlignment="1" applyProtection="1">
      <alignment horizontal="center"/>
    </xf>
    <xf numFmtId="37" fontId="1" fillId="2" borderId="2" xfId="0" applyFont="1" applyFill="1" applyBorder="1"/>
    <xf numFmtId="37" fontId="1" fillId="2" borderId="4" xfId="0" applyFont="1" applyFill="1" applyBorder="1"/>
    <xf numFmtId="37" fontId="4" fillId="2" borderId="2" xfId="0" applyNumberFormat="1" applyFont="1" applyFill="1" applyBorder="1" applyProtection="1"/>
    <xf numFmtId="37" fontId="13" fillId="3" borderId="2" xfId="0" applyFont="1" applyFill="1" applyBorder="1"/>
    <xf numFmtId="37" fontId="13" fillId="2" borderId="2" xfId="0" applyFont="1" applyFill="1" applyBorder="1"/>
    <xf numFmtId="37" fontId="13" fillId="3" borderId="2" xfId="0" applyNumberFormat="1" applyFont="1" applyFill="1" applyBorder="1" applyProtection="1"/>
    <xf numFmtId="37" fontId="13" fillId="2" borderId="2" xfId="0" applyNumberFormat="1" applyFont="1" applyFill="1" applyBorder="1" applyProtection="1"/>
    <xf numFmtId="0" fontId="15" fillId="0" borderId="0" xfId="5" applyFont="1"/>
    <xf numFmtId="0" fontId="15" fillId="0" borderId="0" xfId="5" applyFont="1" applyAlignment="1" applyProtection="1">
      <alignment horizontal="left"/>
    </xf>
    <xf numFmtId="0" fontId="15" fillId="0" borderId="0" xfId="5" applyFont="1" applyBorder="1" applyAlignment="1" applyProtection="1">
      <alignment horizontal="left"/>
    </xf>
    <xf numFmtId="0" fontId="15" fillId="0" borderId="0" xfId="5" applyFont="1" applyFill="1" applyAlignment="1" applyProtection="1">
      <alignment horizontal="left"/>
    </xf>
    <xf numFmtId="0" fontId="2" fillId="0" borderId="0" xfId="5" applyFont="1" applyAlignment="1">
      <alignment horizontal="right"/>
    </xf>
    <xf numFmtId="0" fontId="15" fillId="0" borderId="0" xfId="5" applyFont="1" applyAlignment="1">
      <alignment horizontal="left"/>
    </xf>
    <xf numFmtId="0" fontId="2" fillId="0" borderId="0" xfId="5" applyFont="1" applyFill="1" applyAlignment="1">
      <alignment horizontal="right"/>
    </xf>
    <xf numFmtId="37" fontId="0" fillId="0" borderId="0" xfId="0" applyFill="1"/>
    <xf numFmtId="0" fontId="1" fillId="0" borderId="0" xfId="5" applyFont="1" applyFill="1" applyAlignment="1" applyProtection="1">
      <alignment horizontal="left"/>
    </xf>
    <xf numFmtId="0" fontId="8" fillId="0" borderId="0" xfId="5" applyFont="1" applyAlignment="1" applyProtection="1">
      <alignment horizontal="center"/>
    </xf>
    <xf numFmtId="0" fontId="8" fillId="0" borderId="0" xfId="5" applyFont="1" applyAlignment="1">
      <alignment horizontal="center"/>
    </xf>
    <xf numFmtId="0" fontId="2" fillId="0" borderId="18" xfId="5" applyFont="1" applyBorder="1" applyAlignment="1" applyProtection="1">
      <alignment horizontal="left"/>
    </xf>
    <xf numFmtId="0" fontId="15" fillId="0" borderId="18" xfId="5" applyFont="1" applyBorder="1" applyAlignment="1">
      <alignment horizontal="left"/>
    </xf>
    <xf numFmtId="0" fontId="2" fillId="0" borderId="18" xfId="5" applyFont="1" applyBorder="1" applyAlignment="1">
      <alignment horizontal="right"/>
    </xf>
    <xf numFmtId="0" fontId="2" fillId="0" borderId="18" xfId="5" applyFont="1" applyBorder="1" applyAlignment="1">
      <alignment horizontal="left"/>
    </xf>
    <xf numFmtId="0" fontId="1" fillId="0" borderId="0" xfId="5" applyFont="1" applyAlignment="1" applyProtection="1">
      <alignment horizontal="left"/>
    </xf>
    <xf numFmtId="37" fontId="13" fillId="2" borderId="19" xfId="0" applyNumberFormat="1" applyFont="1" applyFill="1" applyBorder="1" applyProtection="1"/>
    <xf numFmtId="37" fontId="13" fillId="3" borderId="19" xfId="0" applyNumberFormat="1" applyFont="1" applyFill="1" applyBorder="1" applyProtection="1"/>
    <xf numFmtId="37" fontId="13" fillId="2" borderId="20" xfId="0" applyFont="1" applyFill="1" applyBorder="1"/>
    <xf numFmtId="37" fontId="13" fillId="3" borderId="20" xfId="0" applyFont="1" applyFill="1" applyBorder="1"/>
    <xf numFmtId="37" fontId="13" fillId="3" borderId="21" xfId="0" applyNumberFormat="1" applyFont="1" applyFill="1" applyBorder="1" applyProtection="1"/>
    <xf numFmtId="37" fontId="13" fillId="2" borderId="21" xfId="0" applyNumberFormat="1" applyFont="1" applyFill="1" applyBorder="1" applyProtection="1"/>
    <xf numFmtId="37" fontId="0" fillId="0" borderId="21" xfId="0" applyBorder="1"/>
    <xf numFmtId="0" fontId="2" fillId="0" borderId="18" xfId="5" applyFont="1" applyFill="1" applyBorder="1" applyAlignment="1" applyProtection="1">
      <alignment horizontal="left"/>
    </xf>
    <xf numFmtId="0" fontId="2" fillId="0" borderId="18" xfId="5" applyFont="1" applyBorder="1"/>
    <xf numFmtId="37" fontId="17" fillId="0" borderId="0" xfId="0" applyNumberFormat="1" applyFont="1" applyAlignment="1" applyProtection="1">
      <alignment horizontal="left"/>
    </xf>
    <xf numFmtId="1" fontId="2" fillId="0" borderId="0" xfId="0" applyNumberFormat="1" applyFont="1" applyFill="1" applyBorder="1" applyAlignment="1" applyProtection="1">
      <alignment horizontal="left"/>
    </xf>
    <xf numFmtId="37" fontId="3" fillId="0" borderId="0" xfId="0" applyNumberFormat="1" applyFont="1" applyAlignment="1" applyProtection="1">
      <alignment horizontal="left"/>
    </xf>
    <xf numFmtId="37" fontId="3" fillId="3" borderId="2" xfId="0" applyNumberFormat="1" applyFont="1" applyFill="1" applyBorder="1" applyProtection="1"/>
    <xf numFmtId="37" fontId="3" fillId="2" borderId="2" xfId="0" applyNumberFormat="1" applyFont="1" applyFill="1" applyBorder="1" applyProtection="1"/>
    <xf numFmtId="166" fontId="2" fillId="3" borderId="0" xfId="0" applyNumberFormat="1" applyFont="1" applyFill="1" applyBorder="1" applyAlignment="1" applyProtection="1">
      <alignment horizontal="center"/>
    </xf>
    <xf numFmtId="37" fontId="2" fillId="3" borderId="1" xfId="0" applyNumberFormat="1" applyFont="1" applyFill="1" applyBorder="1" applyAlignment="1" applyProtection="1">
      <alignment horizontal="center"/>
    </xf>
    <xf numFmtId="37" fontId="1" fillId="3" borderId="0" xfId="0" applyFont="1" applyFill="1" applyBorder="1"/>
    <xf numFmtId="37" fontId="1" fillId="3" borderId="1" xfId="0" applyFont="1" applyFill="1" applyBorder="1"/>
    <xf numFmtId="37" fontId="13" fillId="3" borderId="0" xfId="0" applyFont="1" applyFill="1" applyBorder="1"/>
    <xf numFmtId="37" fontId="4" fillId="3" borderId="0" xfId="0" applyNumberFormat="1" applyFont="1" applyFill="1" applyBorder="1" applyProtection="1"/>
    <xf numFmtId="37" fontId="13" fillId="3" borderId="0" xfId="0" applyNumberFormat="1" applyFont="1" applyFill="1" applyBorder="1" applyProtection="1"/>
    <xf numFmtId="37" fontId="3" fillId="3" borderId="0" xfId="0" applyNumberFormat="1" applyFont="1" applyFill="1" applyBorder="1" applyProtection="1"/>
    <xf numFmtId="37" fontId="13" fillId="3" borderId="19" xfId="0" applyFont="1" applyFill="1" applyBorder="1"/>
    <xf numFmtId="37" fontId="13" fillId="3" borderId="20" xfId="0" applyNumberFormat="1" applyFont="1" applyFill="1" applyBorder="1" applyProtection="1"/>
    <xf numFmtId="0" fontId="1" fillId="0" borderId="0" xfId="5" applyFont="1" applyFill="1" applyBorder="1" applyAlignment="1" applyProtection="1">
      <alignment horizontal="left"/>
    </xf>
    <xf numFmtId="0" fontId="1" fillId="0" borderId="0" xfId="5" applyFont="1" applyAlignment="1">
      <alignment horizontal="left"/>
    </xf>
    <xf numFmtId="0" fontId="8" fillId="0" borderId="0" xfId="5" applyFont="1" applyAlignment="1" applyProtection="1">
      <alignment horizontal="left"/>
    </xf>
    <xf numFmtId="0" fontId="2" fillId="0" borderId="10" xfId="5" applyFont="1" applyFill="1" applyBorder="1"/>
    <xf numFmtId="0" fontId="15" fillId="0" borderId="10" xfId="5" applyFont="1" applyFill="1" applyBorder="1" applyAlignment="1">
      <alignment horizontal="left"/>
    </xf>
    <xf numFmtId="0" fontId="2" fillId="0" borderId="0" xfId="5" applyFont="1" applyFill="1" applyBorder="1"/>
    <xf numFmtId="0" fontId="15" fillId="0" borderId="0" xfId="5" applyFont="1" applyFill="1" applyBorder="1" applyAlignment="1">
      <alignment horizontal="left"/>
    </xf>
    <xf numFmtId="0" fontId="2" fillId="0" borderId="11" xfId="5" applyFont="1" applyFill="1" applyBorder="1"/>
    <xf numFmtId="0" fontId="2" fillId="0" borderId="11" xfId="5" applyFont="1" applyFill="1" applyBorder="1" applyAlignment="1">
      <alignment horizontal="right"/>
    </xf>
    <xf numFmtId="0" fontId="15" fillId="0" borderId="11" xfId="5" applyFont="1" applyFill="1" applyBorder="1" applyAlignment="1">
      <alignment horizontal="left"/>
    </xf>
    <xf numFmtId="0" fontId="2" fillId="0" borderId="14" xfId="5" applyFont="1" applyFill="1" applyBorder="1" applyAlignment="1">
      <alignment horizontal="right"/>
    </xf>
    <xf numFmtId="0" fontId="19" fillId="0" borderId="23" xfId="5" applyFont="1" applyFill="1" applyBorder="1" applyAlignment="1" applyProtection="1">
      <alignment horizontal="center" wrapText="1"/>
    </xf>
    <xf numFmtId="0" fontId="19" fillId="0" borderId="24" xfId="5" applyFont="1" applyFill="1" applyBorder="1" applyAlignment="1" applyProtection="1">
      <alignment horizontal="center" wrapText="1"/>
    </xf>
    <xf numFmtId="0" fontId="19" fillId="0" borderId="25" xfId="5" applyFont="1" applyFill="1" applyBorder="1" applyAlignment="1" applyProtection="1">
      <alignment horizontal="center" wrapText="1"/>
    </xf>
    <xf numFmtId="0" fontId="3" fillId="0" borderId="18" xfId="5" applyFont="1" applyFill="1" applyBorder="1" applyAlignment="1" applyProtection="1">
      <alignment horizontal="left"/>
    </xf>
    <xf numFmtId="0" fontId="1" fillId="0" borderId="0" xfId="5" applyFont="1" applyFill="1" applyBorder="1" applyAlignment="1" applyProtection="1">
      <alignment horizontal="center"/>
    </xf>
    <xf numFmtId="0" fontId="1" fillId="0" borderId="10" xfId="5" applyFont="1" applyFill="1" applyBorder="1" applyAlignment="1" applyProtection="1">
      <alignment horizontal="center"/>
    </xf>
    <xf numFmtId="37" fontId="0" fillId="0" borderId="11" xfId="0" applyBorder="1" applyAlignment="1">
      <alignment horizontal="center"/>
    </xf>
    <xf numFmtId="0" fontId="1" fillId="6" borderId="0" xfId="5" applyFont="1" applyFill="1" applyAlignment="1" applyProtection="1">
      <alignment horizontal="left"/>
    </xf>
    <xf numFmtId="0" fontId="2" fillId="6" borderId="18" xfId="5" applyFont="1" applyFill="1" applyBorder="1" applyAlignment="1" applyProtection="1">
      <alignment horizontal="left"/>
    </xf>
    <xf numFmtId="0" fontId="1" fillId="6" borderId="10" xfId="5" applyFont="1" applyFill="1" applyBorder="1" applyAlignment="1" applyProtection="1">
      <alignment horizontal="center"/>
    </xf>
    <xf numFmtId="0" fontId="19" fillId="0" borderId="27" xfId="5" applyFont="1" applyFill="1" applyBorder="1" applyAlignment="1" applyProtection="1">
      <alignment horizontal="left"/>
    </xf>
    <xf numFmtId="0" fontId="19" fillId="0" borderId="28" xfId="5" applyFont="1" applyFill="1" applyBorder="1" applyAlignment="1" applyProtection="1">
      <alignment horizontal="left"/>
    </xf>
    <xf numFmtId="0" fontId="19" fillId="0" borderId="27" xfId="5" applyFont="1" applyFill="1" applyBorder="1" applyAlignment="1" applyProtection="1">
      <alignment horizontal="center"/>
    </xf>
    <xf numFmtId="0" fontId="19" fillId="0" borderId="22" xfId="5" applyFont="1" applyFill="1" applyBorder="1" applyAlignment="1" applyProtection="1">
      <alignment horizontal="center"/>
    </xf>
    <xf numFmtId="0" fontId="19" fillId="0" borderId="28" xfId="5" applyFont="1" applyFill="1" applyBorder="1" applyAlignment="1" applyProtection="1">
      <alignment horizontal="center"/>
    </xf>
    <xf numFmtId="0" fontId="19" fillId="0" borderId="10" xfId="5" applyFont="1" applyFill="1" applyBorder="1" applyAlignment="1" applyProtection="1">
      <alignment horizontal="left"/>
    </xf>
    <xf numFmtId="0" fontId="19" fillId="0" borderId="0" xfId="5" applyFont="1" applyFill="1" applyBorder="1" applyAlignment="1" applyProtection="1">
      <alignment horizontal="left"/>
    </xf>
    <xf numFmtId="0" fontId="1" fillId="5" borderId="0" xfId="5" applyFont="1" applyFill="1" applyBorder="1" applyAlignment="1" applyProtection="1">
      <alignment horizontal="center"/>
    </xf>
    <xf numFmtId="0" fontId="2" fillId="5" borderId="0" xfId="5" applyFont="1" applyFill="1" applyBorder="1"/>
    <xf numFmtId="0" fontId="1" fillId="5" borderId="10" xfId="5" applyFont="1" applyFill="1" applyBorder="1" applyAlignment="1" applyProtection="1">
      <alignment horizontal="center"/>
    </xf>
    <xf numFmtId="0" fontId="2" fillId="0" borderId="18" xfId="5" applyFont="1" applyFill="1" applyBorder="1"/>
    <xf numFmtId="168" fontId="1" fillId="0" borderId="10" xfId="5" applyNumberFormat="1" applyFont="1" applyFill="1" applyBorder="1" applyAlignment="1" applyProtection="1">
      <alignment horizontal="right"/>
    </xf>
    <xf numFmtId="0" fontId="2" fillId="0" borderId="26" xfId="5" applyFont="1" applyFill="1" applyBorder="1" applyAlignment="1">
      <alignment horizontal="right"/>
    </xf>
    <xf numFmtId="0" fontId="2" fillId="0" borderId="1" xfId="5" applyFont="1" applyFill="1" applyBorder="1" applyAlignment="1">
      <alignment horizontal="right"/>
    </xf>
    <xf numFmtId="0" fontId="2" fillId="0" borderId="12" xfId="5" applyFont="1" applyFill="1" applyBorder="1" applyAlignment="1">
      <alignment horizontal="right"/>
    </xf>
    <xf numFmtId="0" fontId="19" fillId="0" borderId="29" xfId="5" applyFont="1" applyFill="1" applyBorder="1" applyAlignment="1" applyProtection="1">
      <alignment horizontal="left"/>
    </xf>
    <xf numFmtId="0" fontId="19" fillId="0" borderId="6" xfId="5" applyFont="1" applyFill="1" applyBorder="1" applyAlignment="1" applyProtection="1">
      <alignment horizontal="left"/>
    </xf>
    <xf numFmtId="168" fontId="1" fillId="0" borderId="0" xfId="5" applyNumberFormat="1" applyFont="1" applyFill="1" applyBorder="1" applyAlignment="1" applyProtection="1">
      <alignment horizontal="right"/>
    </xf>
    <xf numFmtId="168" fontId="1" fillId="0" borderId="10" xfId="5" applyNumberFormat="1" applyFont="1" applyFill="1" applyBorder="1" applyAlignment="1">
      <alignment horizontal="right"/>
    </xf>
    <xf numFmtId="168" fontId="1" fillId="0" borderId="0" xfId="5" applyNumberFormat="1" applyFont="1" applyFill="1" applyBorder="1" applyAlignment="1">
      <alignment horizontal="right"/>
    </xf>
    <xf numFmtId="0" fontId="1" fillId="0" borderId="0" xfId="5" applyFont="1" applyFill="1" applyBorder="1" applyAlignment="1">
      <alignment horizontal="right"/>
    </xf>
    <xf numFmtId="168" fontId="2" fillId="0" borderId="10" xfId="5" applyNumberFormat="1" applyFont="1" applyFill="1" applyBorder="1" applyAlignment="1">
      <alignment horizontal="right"/>
    </xf>
    <xf numFmtId="168" fontId="2" fillId="0" borderId="0" xfId="5" applyNumberFormat="1" applyFont="1" applyFill="1" applyBorder="1" applyAlignment="1">
      <alignment horizontal="right"/>
    </xf>
    <xf numFmtId="168" fontId="2" fillId="0" borderId="17" xfId="5" applyNumberFormat="1" applyFont="1" applyFill="1" applyBorder="1" applyAlignment="1">
      <alignment horizontal="right"/>
    </xf>
    <xf numFmtId="168" fontId="2" fillId="0" borderId="15" xfId="5" applyNumberFormat="1" applyFont="1" applyFill="1" applyBorder="1" applyAlignment="1">
      <alignment horizontal="right"/>
    </xf>
    <xf numFmtId="168" fontId="2" fillId="0" borderId="13" xfId="5" applyNumberFormat="1" applyFont="1" applyFill="1" applyBorder="1" applyAlignment="1">
      <alignment horizontal="right"/>
    </xf>
    <xf numFmtId="37" fontId="0" fillId="0" borderId="0" xfId="0" applyBorder="1" applyAlignment="1">
      <alignment horizontal="center"/>
    </xf>
    <xf numFmtId="0" fontId="19" fillId="0" borderId="29" xfId="5" applyFont="1" applyFill="1" applyBorder="1" applyAlignment="1" applyProtection="1">
      <alignment horizontal="center"/>
    </xf>
    <xf numFmtId="0" fontId="1" fillId="5" borderId="11" xfId="5" applyFont="1" applyFill="1" applyBorder="1" applyAlignment="1" applyProtection="1">
      <alignment horizontal="center"/>
    </xf>
    <xf numFmtId="0" fontId="1" fillId="0" borderId="11" xfId="5" applyFont="1" applyFill="1" applyBorder="1" applyAlignment="1" applyProtection="1">
      <alignment horizontal="center"/>
    </xf>
    <xf numFmtId="0" fontId="2" fillId="5" borderId="11" xfId="5" applyFont="1" applyFill="1" applyBorder="1"/>
    <xf numFmtId="168" fontId="1" fillId="0" borderId="10" xfId="0" applyNumberFormat="1" applyFont="1" applyBorder="1" applyAlignment="1">
      <alignment horizontal="right"/>
    </xf>
    <xf numFmtId="168" fontId="1" fillId="0" borderId="0" xfId="0" applyNumberFormat="1" applyFont="1" applyBorder="1" applyAlignment="1">
      <alignment horizontal="right"/>
    </xf>
    <xf numFmtId="37" fontId="1" fillId="0" borderId="11" xfId="0" applyFont="1" applyBorder="1" applyAlignment="1">
      <alignment horizontal="right"/>
    </xf>
    <xf numFmtId="0" fontId="1" fillId="0" borderId="11" xfId="5" applyFont="1" applyFill="1" applyBorder="1" applyAlignment="1" applyProtection="1">
      <alignment horizontal="right"/>
    </xf>
    <xf numFmtId="0" fontId="1" fillId="0" borderId="11" xfId="5" applyFont="1" applyFill="1" applyBorder="1" applyAlignment="1">
      <alignment horizontal="right"/>
    </xf>
    <xf numFmtId="0" fontId="19" fillId="0" borderId="11" xfId="5" applyFont="1" applyFill="1" applyBorder="1" applyAlignment="1" applyProtection="1">
      <alignment horizontal="left"/>
    </xf>
    <xf numFmtId="167" fontId="1" fillId="0" borderId="0" xfId="5" applyNumberFormat="1" applyFont="1" applyFill="1" applyBorder="1" applyAlignment="1">
      <alignment horizontal="right"/>
    </xf>
    <xf numFmtId="168" fontId="1" fillId="5" borderId="10" xfId="5" applyNumberFormat="1" applyFont="1" applyFill="1" applyBorder="1" applyAlignment="1" applyProtection="1">
      <alignment horizontal="right"/>
    </xf>
    <xf numFmtId="37" fontId="3" fillId="0" borderId="0" xfId="0" applyFont="1"/>
    <xf numFmtId="37" fontId="3" fillId="3" borderId="2" xfId="0" applyFont="1" applyFill="1" applyBorder="1"/>
    <xf numFmtId="37" fontId="3" fillId="7" borderId="2" xfId="0" applyFont="1" applyFill="1" applyBorder="1"/>
    <xf numFmtId="37" fontId="3" fillId="2" borderId="21" xfId="0" applyNumberFormat="1" applyFont="1" applyFill="1" applyBorder="1" applyProtection="1"/>
    <xf numFmtId="37" fontId="13" fillId="7" borderId="19" xfId="0" applyFont="1" applyFill="1" applyBorder="1"/>
    <xf numFmtId="37" fontId="3" fillId="3" borderId="3" xfId="0" applyNumberFormat="1" applyFont="1" applyFill="1" applyBorder="1" applyProtection="1"/>
    <xf numFmtId="37" fontId="3" fillId="2" borderId="3" xfId="0" applyNumberFormat="1" applyFont="1" applyFill="1" applyBorder="1" applyProtection="1"/>
    <xf numFmtId="37" fontId="1" fillId="3" borderId="0" xfId="0" applyNumberFormat="1" applyFont="1" applyFill="1" applyBorder="1" applyAlignment="1">
      <alignment horizontal="right"/>
    </xf>
    <xf numFmtId="164" fontId="2" fillId="0" borderId="0" xfId="0" applyNumberFormat="1" applyFont="1" applyFill="1" applyAlignment="1" applyProtection="1">
      <alignment wrapText="1"/>
    </xf>
    <xf numFmtId="37" fontId="0" fillId="0" borderId="1" xfId="0" applyBorder="1" applyAlignment="1">
      <alignment wrapText="1"/>
    </xf>
    <xf numFmtId="1" fontId="2" fillId="0" borderId="3" xfId="0" applyNumberFormat="1" applyFont="1" applyBorder="1" applyAlignment="1" applyProtection="1">
      <alignment horizontal="center" wrapText="1"/>
    </xf>
    <xf numFmtId="37" fontId="0" fillId="0" borderId="5" xfId="0" applyBorder="1" applyAlignment="1">
      <alignment horizontal="center" wrapText="1"/>
    </xf>
    <xf numFmtId="1" fontId="2" fillId="0" borderId="16" xfId="0" applyNumberFormat="1" applyFont="1" applyBorder="1" applyAlignment="1" applyProtection="1">
      <alignment horizontal="center" wrapText="1"/>
    </xf>
    <xf numFmtId="37" fontId="0" fillId="0" borderId="17" xfId="0" applyBorder="1" applyAlignment="1">
      <alignment horizontal="center" wrapText="1"/>
    </xf>
    <xf numFmtId="37" fontId="2" fillId="4" borderId="7" xfId="0" applyFont="1" applyFill="1" applyBorder="1" applyAlignment="1">
      <alignment horizontal="center" vertical="center"/>
    </xf>
    <xf numFmtId="37" fontId="16" fillId="4" borderId="8" xfId="0" applyFont="1" applyFill="1" applyBorder="1" applyAlignment="1">
      <alignment horizontal="center" vertical="center"/>
    </xf>
    <xf numFmtId="37" fontId="16" fillId="4" borderId="9" xfId="0" applyFont="1" applyFill="1" applyBorder="1" applyAlignment="1">
      <alignment horizontal="center" vertical="center"/>
    </xf>
    <xf numFmtId="37" fontId="16" fillId="4" borderId="15" xfId="0" applyFont="1" applyFill="1" applyBorder="1" applyAlignment="1">
      <alignment horizontal="center" vertical="center"/>
    </xf>
    <xf numFmtId="37" fontId="16" fillId="4" borderId="13" xfId="0" applyFont="1" applyFill="1" applyBorder="1" applyAlignment="1">
      <alignment horizontal="center" vertical="center"/>
    </xf>
    <xf numFmtId="37" fontId="16" fillId="4" borderId="14" xfId="0" applyFont="1" applyFill="1" applyBorder="1" applyAlignment="1">
      <alignment horizontal="center" vertical="center"/>
    </xf>
    <xf numFmtId="37" fontId="2" fillId="2" borderId="7" xfId="0" applyFont="1" applyFill="1" applyBorder="1" applyAlignment="1">
      <alignment horizontal="center" vertical="center"/>
    </xf>
    <xf numFmtId="37" fontId="16" fillId="2" borderId="8" xfId="0" applyFont="1" applyFill="1" applyBorder="1" applyAlignment="1">
      <alignment horizontal="center" vertical="center"/>
    </xf>
    <xf numFmtId="37" fontId="16" fillId="2" borderId="9" xfId="0" applyFont="1" applyFill="1" applyBorder="1" applyAlignment="1">
      <alignment horizontal="center" vertical="center"/>
    </xf>
    <xf numFmtId="37" fontId="16" fillId="2" borderId="15" xfId="0" applyFont="1" applyFill="1" applyBorder="1" applyAlignment="1">
      <alignment horizontal="center" vertical="center"/>
    </xf>
    <xf numFmtId="37" fontId="16" fillId="2" borderId="13" xfId="0" applyFont="1" applyFill="1" applyBorder="1" applyAlignment="1">
      <alignment horizontal="center" vertical="center"/>
    </xf>
    <xf numFmtId="37" fontId="16" fillId="2" borderId="14" xfId="0" applyFont="1" applyFill="1" applyBorder="1" applyAlignment="1">
      <alignment horizontal="center" vertical="center"/>
    </xf>
  </cellXfs>
  <cellStyles count="6">
    <cellStyle name="Followed Hyperlink" xfId="4" builtinId="9" hidden="1"/>
    <cellStyle name="Followed Hyperlink" xfId="2" builtinId="9" hidden="1"/>
    <cellStyle name="Hyperlink" xfId="3" builtinId="8" hidden="1"/>
    <cellStyle name="Hyperlink" xfId="1" builtinId="8" hidden="1"/>
    <cellStyle name="Normal" xfId="0" builtinId="0"/>
    <cellStyle name="Normal_45.conclavebudget" xfId="5" xr:uid="{00000000-0005-0000-0000-000007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EFEB2"/>
      <color rgb="FFEFF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962025</xdr:colOff>
      <xdr:row>3</xdr:row>
      <xdr:rowOff>158750</xdr:rowOff>
    </xdr:to>
    <xdr:pic>
      <xdr:nvPicPr>
        <xdr:cNvPr id="3" name="Picture 2" descr="LOGO">
          <a:extLst>
            <a:ext uri="{FF2B5EF4-FFF2-40B4-BE49-F238E27FC236}">
              <a16:creationId xmlns:a16="http://schemas.microsoft.com/office/drawing/2014/main" id="{A20C658E-D26A-49EE-B295-562858C98166}"/>
            </a:ext>
          </a:extLst>
        </xdr:cNvPr>
        <xdr:cNvPicPr/>
      </xdr:nvPicPr>
      <xdr:blipFill>
        <a:blip xmlns:r="http://schemas.openxmlformats.org/officeDocument/2006/relationships" r:embed="rId1" cstate="print"/>
        <a:srcRect/>
        <a:stretch>
          <a:fillRect/>
        </a:stretch>
      </xdr:blipFill>
      <xdr:spPr bwMode="auto">
        <a:xfrm>
          <a:off x="0" y="0"/>
          <a:ext cx="962025"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962025</xdr:colOff>
      <xdr:row>3</xdr:row>
      <xdr:rowOff>167409</xdr:rowOff>
    </xdr:to>
    <xdr:pic>
      <xdr:nvPicPr>
        <xdr:cNvPr id="4" name="Picture 3" descr="LOGO">
          <a:extLst>
            <a:ext uri="{FF2B5EF4-FFF2-40B4-BE49-F238E27FC236}">
              <a16:creationId xmlns:a16="http://schemas.microsoft.com/office/drawing/2014/main" id="{2ABE91BC-FF45-4D20-BE82-5EF7A17383C8}"/>
            </a:ext>
          </a:extLst>
        </xdr:cNvPr>
        <xdr:cNvPicPr/>
      </xdr:nvPicPr>
      <xdr:blipFill>
        <a:blip xmlns:r="http://schemas.openxmlformats.org/officeDocument/2006/relationships" r:embed="rId1" cstate="print"/>
        <a:srcRect/>
        <a:stretch>
          <a:fillRect/>
        </a:stretch>
      </xdr:blipFill>
      <xdr:spPr bwMode="auto">
        <a:xfrm>
          <a:off x="0" y="0"/>
          <a:ext cx="962025" cy="81684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8"/>
  <sheetViews>
    <sheetView tabSelected="1" zoomScale="110" zoomScaleNormal="110" workbookViewId="0">
      <pane xSplit="3" ySplit="4" topLeftCell="D5" activePane="bottomRight" state="frozen"/>
      <selection pane="topRight" activeCell="D1" sqref="D1"/>
      <selection pane="bottomLeft" activeCell="A5" sqref="A5"/>
      <selection pane="bottomRight" activeCell="J12" sqref="J12"/>
    </sheetView>
  </sheetViews>
  <sheetFormatPr defaultColWidth="10.625" defaultRowHeight="12.75" x14ac:dyDescent="0.2"/>
  <cols>
    <col min="1" max="1" width="35.375" style="2" customWidth="1"/>
    <col min="2" max="2" width="8.125" style="9" bestFit="1" customWidth="1"/>
    <col min="3" max="3" width="9.125" style="11" bestFit="1" customWidth="1"/>
    <col min="4" max="8" width="10.375" style="14" customWidth="1"/>
    <col min="10" max="15" width="10.625" style="2" customWidth="1"/>
    <col min="16" max="16384" width="10.625" style="2"/>
  </cols>
  <sheetData>
    <row r="1" spans="1:11" ht="24" customHeight="1" x14ac:dyDescent="0.35">
      <c r="A1" s="21" t="s">
        <v>145</v>
      </c>
    </row>
    <row r="3" spans="1:11" ht="15" customHeight="1" x14ac:dyDescent="0.2">
      <c r="A3" s="1"/>
      <c r="B3" s="161" t="s">
        <v>103</v>
      </c>
      <c r="C3" s="163" t="s">
        <v>104</v>
      </c>
      <c r="D3" s="83">
        <v>2015</v>
      </c>
      <c r="E3" s="44">
        <v>2016</v>
      </c>
      <c r="F3" s="83">
        <v>2017</v>
      </c>
      <c r="G3" s="44">
        <v>2017</v>
      </c>
      <c r="H3" s="39">
        <v>2018</v>
      </c>
      <c r="I3" s="29"/>
    </row>
    <row r="4" spans="1:11" x14ac:dyDescent="0.2">
      <c r="A4" s="28"/>
      <c r="B4" s="162"/>
      <c r="C4" s="164"/>
      <c r="D4" s="84" t="s">
        <v>0</v>
      </c>
      <c r="E4" s="45" t="s">
        <v>89</v>
      </c>
      <c r="F4" s="84" t="s">
        <v>88</v>
      </c>
      <c r="G4" s="45" t="s">
        <v>89</v>
      </c>
      <c r="H4" s="40" t="s">
        <v>88</v>
      </c>
      <c r="I4" s="29"/>
    </row>
    <row r="5" spans="1:11" ht="15.75" x14ac:dyDescent="0.25">
      <c r="A5" s="26" t="s">
        <v>1</v>
      </c>
      <c r="B5" s="22"/>
      <c r="C5" s="13"/>
      <c r="D5" s="85"/>
      <c r="E5" s="46"/>
      <c r="F5" s="85"/>
      <c r="G5" s="46"/>
      <c r="H5" s="41"/>
      <c r="J5" s="14" t="s">
        <v>207</v>
      </c>
      <c r="K5" s="2" t="s">
        <v>207</v>
      </c>
    </row>
    <row r="6" spans="1:11" x14ac:dyDescent="0.2">
      <c r="A6" s="27"/>
      <c r="B6" s="22"/>
      <c r="D6" s="85"/>
      <c r="E6" s="46"/>
      <c r="F6" s="85"/>
      <c r="G6" s="46"/>
      <c r="H6" s="41"/>
      <c r="I6" s="29"/>
      <c r="J6" s="14" t="s">
        <v>206</v>
      </c>
      <c r="K6" s="2" t="s">
        <v>208</v>
      </c>
    </row>
    <row r="7" spans="1:11" ht="15" x14ac:dyDescent="0.2">
      <c r="A7" s="12" t="s">
        <v>91</v>
      </c>
      <c r="B7" s="10"/>
      <c r="C7" s="13"/>
      <c r="D7" s="85"/>
      <c r="E7" s="46"/>
      <c r="F7" s="85"/>
      <c r="G7" s="46"/>
      <c r="H7" s="41"/>
    </row>
    <row r="8" spans="1:11" x14ac:dyDescent="0.2">
      <c r="A8" s="3" t="s">
        <v>2</v>
      </c>
      <c r="B8" s="10"/>
      <c r="C8" s="35" t="s">
        <v>3</v>
      </c>
      <c r="D8" s="85">
        <v>65735</v>
      </c>
      <c r="E8" s="46">
        <v>66295</v>
      </c>
      <c r="F8" s="85">
        <v>68000</v>
      </c>
      <c r="G8" s="46">
        <v>65440</v>
      </c>
      <c r="H8" s="41">
        <v>64000</v>
      </c>
      <c r="J8" s="2">
        <v>72000</v>
      </c>
      <c r="K8" s="2">
        <v>72000</v>
      </c>
    </row>
    <row r="9" spans="1:11" x14ac:dyDescent="0.2">
      <c r="A9" s="5" t="s">
        <v>101</v>
      </c>
      <c r="B9" s="16"/>
      <c r="C9" s="31" t="s">
        <v>4</v>
      </c>
      <c r="D9" s="86">
        <v>208280</v>
      </c>
      <c r="E9" s="47">
        <v>238660</v>
      </c>
      <c r="F9" s="86">
        <v>234175</v>
      </c>
      <c r="G9" s="47">
        <v>216195</v>
      </c>
      <c r="H9" s="42">
        <v>200216</v>
      </c>
      <c r="J9" s="6">
        <v>214210</v>
      </c>
      <c r="K9" s="6">
        <v>217665</v>
      </c>
    </row>
    <row r="10" spans="1:11" ht="14.25" x14ac:dyDescent="0.2">
      <c r="A10" s="3" t="s">
        <v>129</v>
      </c>
      <c r="B10" s="23"/>
      <c r="C10" s="32"/>
      <c r="D10" s="87">
        <f>SUM(D8:D9)</f>
        <v>274015</v>
      </c>
      <c r="E10" s="50">
        <f>SUM(E8:E9)</f>
        <v>304955</v>
      </c>
      <c r="F10" s="72">
        <f>SUM(F8:F9)</f>
        <v>302175</v>
      </c>
      <c r="G10" s="157">
        <f t="shared" ref="G10:H10" si="0">SUM(G8:G9)</f>
        <v>281635</v>
      </c>
      <c r="H10" s="91">
        <f t="shared" si="0"/>
        <v>264216</v>
      </c>
      <c r="J10" s="14">
        <f>SUM(J8:J9)</f>
        <v>286210</v>
      </c>
      <c r="K10" s="2">
        <f>SUM(K8:K9)</f>
        <v>289665</v>
      </c>
    </row>
    <row r="11" spans="1:11" x14ac:dyDescent="0.2">
      <c r="C11" s="32"/>
      <c r="D11" s="85"/>
      <c r="E11" s="46"/>
      <c r="F11" s="85"/>
      <c r="G11" s="46"/>
      <c r="H11" s="41"/>
    </row>
    <row r="12" spans="1:11" x14ac:dyDescent="0.2">
      <c r="A12" s="12" t="s">
        <v>5</v>
      </c>
      <c r="B12" s="10"/>
      <c r="C12" s="32"/>
      <c r="D12" s="85"/>
      <c r="E12" s="46"/>
      <c r="F12" s="85"/>
      <c r="G12" s="46"/>
      <c r="H12" s="41"/>
    </row>
    <row r="13" spans="1:11" x14ac:dyDescent="0.2">
      <c r="A13" s="3" t="s">
        <v>6</v>
      </c>
      <c r="B13" s="10"/>
      <c r="C13" s="35" t="s">
        <v>7</v>
      </c>
      <c r="D13" s="85">
        <v>49910.400000000001</v>
      </c>
      <c r="E13" s="46">
        <v>49048</v>
      </c>
      <c r="F13" s="85">
        <v>45809</v>
      </c>
      <c r="G13" s="46"/>
      <c r="H13" s="41">
        <v>50000</v>
      </c>
    </row>
    <row r="14" spans="1:11" x14ac:dyDescent="0.2">
      <c r="A14" s="10" t="s">
        <v>153</v>
      </c>
      <c r="B14" s="10"/>
      <c r="C14" s="35">
        <v>421</v>
      </c>
      <c r="D14" s="85">
        <v>21721</v>
      </c>
      <c r="E14" s="46">
        <v>21904</v>
      </c>
      <c r="F14" s="85">
        <v>20179</v>
      </c>
      <c r="G14" s="46"/>
      <c r="H14" s="41">
        <v>21000</v>
      </c>
    </row>
    <row r="15" spans="1:11" x14ac:dyDescent="0.2">
      <c r="A15" s="2" t="s">
        <v>152</v>
      </c>
      <c r="C15" s="36">
        <v>422</v>
      </c>
      <c r="D15" s="85">
        <v>5000</v>
      </c>
      <c r="E15" s="46">
        <v>4350</v>
      </c>
      <c r="F15" s="85">
        <v>4350</v>
      </c>
      <c r="G15" s="46"/>
      <c r="H15" s="41">
        <v>4000</v>
      </c>
    </row>
    <row r="16" spans="1:11" x14ac:dyDescent="0.2">
      <c r="A16" s="6" t="s">
        <v>156</v>
      </c>
      <c r="B16" s="15"/>
      <c r="C16" s="37">
        <v>442</v>
      </c>
      <c r="D16" s="86"/>
      <c r="E16" s="47"/>
      <c r="F16" s="86"/>
      <c r="G16" s="47"/>
      <c r="H16" s="42"/>
    </row>
    <row r="17" spans="1:10" x14ac:dyDescent="0.2">
      <c r="A17" s="2" t="s">
        <v>128</v>
      </c>
      <c r="C17" s="33"/>
      <c r="D17" s="41">
        <f>SUM(D13:D15)</f>
        <v>76631.399999999994</v>
      </c>
      <c r="E17" s="46">
        <f>SUM(E13:E16)</f>
        <v>75302</v>
      </c>
      <c r="F17" s="41">
        <f>SUM(F13:F15)</f>
        <v>70338</v>
      </c>
      <c r="G17" s="46">
        <v>79018.37</v>
      </c>
      <c r="H17" s="41">
        <v>75000</v>
      </c>
      <c r="J17" s="2">
        <v>85450</v>
      </c>
    </row>
    <row r="18" spans="1:10" x14ac:dyDescent="0.2">
      <c r="C18" s="33"/>
      <c r="D18" s="85"/>
      <c r="E18" s="46"/>
      <c r="F18" s="85"/>
      <c r="G18" s="46"/>
      <c r="H18" s="41"/>
    </row>
    <row r="19" spans="1:10" x14ac:dyDescent="0.2">
      <c r="A19" s="12" t="s">
        <v>8</v>
      </c>
      <c r="B19" s="10"/>
      <c r="C19" s="32"/>
      <c r="D19" s="85"/>
      <c r="E19" s="46"/>
      <c r="F19" s="85"/>
      <c r="G19" s="46"/>
      <c r="H19" s="41"/>
    </row>
    <row r="20" spans="1:10" x14ac:dyDescent="0.2">
      <c r="A20" s="3" t="s">
        <v>9</v>
      </c>
      <c r="B20" s="10"/>
      <c r="C20" s="35" t="s">
        <v>10</v>
      </c>
      <c r="D20" s="85">
        <v>118.13</v>
      </c>
      <c r="E20" s="46">
        <v>115.75</v>
      </c>
      <c r="F20" s="85">
        <v>115</v>
      </c>
      <c r="G20" s="46"/>
      <c r="H20" s="41">
        <v>115</v>
      </c>
    </row>
    <row r="21" spans="1:10" x14ac:dyDescent="0.2">
      <c r="A21" s="3" t="s">
        <v>11</v>
      </c>
      <c r="B21" s="10"/>
      <c r="C21" s="35" t="s">
        <v>12</v>
      </c>
      <c r="D21" s="85">
        <v>11992</v>
      </c>
      <c r="E21" s="46">
        <v>14269.5</v>
      </c>
      <c r="F21" s="85">
        <v>12500</v>
      </c>
      <c r="G21" s="46"/>
      <c r="H21" s="41">
        <v>18050</v>
      </c>
    </row>
    <row r="22" spans="1:10" x14ac:dyDescent="0.2">
      <c r="A22" s="3" t="s">
        <v>155</v>
      </c>
      <c r="B22" s="10"/>
      <c r="C22" s="35" t="s">
        <v>13</v>
      </c>
      <c r="D22" s="85">
        <v>3647.31</v>
      </c>
      <c r="E22" s="46">
        <v>7487.19</v>
      </c>
      <c r="F22" s="85">
        <v>4500</v>
      </c>
      <c r="G22" s="46"/>
      <c r="H22" s="41">
        <v>4500</v>
      </c>
    </row>
    <row r="23" spans="1:10" s="9" customFormat="1" x14ac:dyDescent="0.2">
      <c r="A23" s="10" t="s">
        <v>14</v>
      </c>
      <c r="B23" s="10"/>
      <c r="C23" s="79" t="s">
        <v>15</v>
      </c>
      <c r="D23" s="85"/>
      <c r="E23" s="46">
        <v>74076</v>
      </c>
      <c r="F23" s="85"/>
      <c r="G23" s="46"/>
      <c r="H23" s="41">
        <v>79130</v>
      </c>
    </row>
    <row r="24" spans="1:10" x14ac:dyDescent="0.2">
      <c r="A24" s="3" t="s">
        <v>16</v>
      </c>
      <c r="B24" s="10"/>
      <c r="C24" s="35" t="s">
        <v>17</v>
      </c>
      <c r="D24" s="85">
        <v>8481</v>
      </c>
      <c r="E24" s="46">
        <v>8675.51</v>
      </c>
      <c r="F24" s="85">
        <v>8500</v>
      </c>
      <c r="G24" s="46"/>
      <c r="H24" s="41">
        <v>8500</v>
      </c>
    </row>
    <row r="25" spans="1:10" x14ac:dyDescent="0.2">
      <c r="A25" s="3" t="s">
        <v>18</v>
      </c>
      <c r="B25" s="10"/>
      <c r="C25" s="35">
        <v>4371</v>
      </c>
      <c r="D25" s="85">
        <v>15864</v>
      </c>
      <c r="E25" s="46">
        <v>14664</v>
      </c>
      <c r="F25" s="85">
        <v>14664</v>
      </c>
      <c r="G25" s="46">
        <v>17148</v>
      </c>
      <c r="H25" s="41">
        <v>14892</v>
      </c>
    </row>
    <row r="26" spans="1:10" x14ac:dyDescent="0.2">
      <c r="A26" s="3" t="s">
        <v>141</v>
      </c>
      <c r="B26" s="10"/>
      <c r="C26" s="35">
        <v>4372</v>
      </c>
      <c r="D26" s="85"/>
      <c r="E26" s="46"/>
      <c r="F26" s="85"/>
      <c r="G26" s="46"/>
      <c r="H26" s="41"/>
    </row>
    <row r="27" spans="1:10" x14ac:dyDescent="0.2">
      <c r="A27" s="2" t="s">
        <v>90</v>
      </c>
      <c r="B27" s="10"/>
      <c r="C27" s="35">
        <v>423</v>
      </c>
      <c r="D27" s="85">
        <v>25</v>
      </c>
      <c r="E27" s="46">
        <v>34</v>
      </c>
      <c r="F27" s="85">
        <v>34</v>
      </c>
      <c r="G27" s="46"/>
      <c r="H27" s="41"/>
    </row>
    <row r="28" spans="1:10" x14ac:dyDescent="0.2">
      <c r="A28" s="3" t="s">
        <v>87</v>
      </c>
      <c r="B28" s="10"/>
      <c r="C28" s="35">
        <v>441</v>
      </c>
      <c r="D28" s="85"/>
      <c r="E28" s="46"/>
      <c r="F28" s="85"/>
      <c r="G28" s="46"/>
      <c r="H28" s="41"/>
    </row>
    <row r="29" spans="1:10" x14ac:dyDescent="0.2">
      <c r="A29" s="3" t="s">
        <v>140</v>
      </c>
      <c r="B29" s="10"/>
      <c r="C29" s="35">
        <v>442</v>
      </c>
      <c r="D29" s="85"/>
      <c r="E29" s="46"/>
      <c r="F29" s="85"/>
      <c r="G29" s="46"/>
      <c r="H29" s="41"/>
    </row>
    <row r="30" spans="1:10" x14ac:dyDescent="0.2">
      <c r="A30" s="5" t="s">
        <v>133</v>
      </c>
      <c r="B30" s="16"/>
      <c r="C30" s="31">
        <v>446</v>
      </c>
      <c r="D30" s="86">
        <v>10000</v>
      </c>
      <c r="E30" s="47">
        <v>3200</v>
      </c>
      <c r="F30" s="86">
        <v>2000</v>
      </c>
      <c r="G30" s="47"/>
      <c r="H30" s="42">
        <v>2000</v>
      </c>
    </row>
    <row r="31" spans="1:10" ht="14.25" x14ac:dyDescent="0.2">
      <c r="A31" s="3" t="s">
        <v>130</v>
      </c>
      <c r="B31" s="23"/>
      <c r="C31" s="32"/>
      <c r="D31" s="87">
        <f>SUM(D20:D30)</f>
        <v>50127.44</v>
      </c>
      <c r="E31" s="50">
        <f>SUM(E20:E30)</f>
        <v>122521.95</v>
      </c>
      <c r="F31" s="49">
        <f>SUM(F20:F30)</f>
        <v>42313</v>
      </c>
      <c r="G31" s="50">
        <f>SUM(G20:G30)</f>
        <v>17148</v>
      </c>
      <c r="H31" s="49">
        <f>SUM(H20:H30)</f>
        <v>127187</v>
      </c>
    </row>
    <row r="32" spans="1:10" x14ac:dyDescent="0.2">
      <c r="A32" s="9"/>
      <c r="C32" s="32"/>
      <c r="D32" s="85"/>
      <c r="E32" s="46"/>
      <c r="F32" s="85"/>
      <c r="G32" s="46"/>
      <c r="H32" s="41"/>
    </row>
    <row r="33" spans="1:9" ht="15.75" x14ac:dyDescent="0.25">
      <c r="A33" s="26" t="s">
        <v>19</v>
      </c>
      <c r="B33" s="22"/>
      <c r="C33" s="32"/>
      <c r="D33" s="85"/>
      <c r="E33" s="46"/>
      <c r="F33" s="85"/>
      <c r="G33" s="46"/>
      <c r="H33" s="41"/>
    </row>
    <row r="34" spans="1:9" x14ac:dyDescent="0.2">
      <c r="A34" s="27"/>
      <c r="B34" s="22"/>
      <c r="C34" s="32"/>
      <c r="D34" s="85"/>
      <c r="E34" s="46"/>
      <c r="F34" s="85"/>
      <c r="G34" s="46"/>
      <c r="H34" s="41"/>
      <c r="I34" s="29"/>
    </row>
    <row r="35" spans="1:9" x14ac:dyDescent="0.2">
      <c r="A35" s="12" t="s">
        <v>20</v>
      </c>
      <c r="B35" s="10"/>
      <c r="C35" s="32"/>
      <c r="D35" s="85"/>
      <c r="E35" s="46"/>
      <c r="F35" s="85"/>
      <c r="G35" s="46"/>
      <c r="H35" s="41"/>
    </row>
    <row r="36" spans="1:9" x14ac:dyDescent="0.2">
      <c r="A36" s="3" t="s">
        <v>21</v>
      </c>
      <c r="B36" s="10" t="s">
        <v>97</v>
      </c>
      <c r="C36" s="30" t="s">
        <v>22</v>
      </c>
      <c r="D36" s="85">
        <v>126539</v>
      </c>
      <c r="E36" s="46">
        <v>142934.64000000001</v>
      </c>
      <c r="F36" s="85">
        <v>131833</v>
      </c>
      <c r="G36" s="46"/>
      <c r="H36" s="41">
        <v>131305</v>
      </c>
    </row>
    <row r="37" spans="1:9" x14ac:dyDescent="0.2">
      <c r="A37" s="3" t="s">
        <v>151</v>
      </c>
      <c r="B37" s="10" t="s">
        <v>97</v>
      </c>
      <c r="C37" s="30"/>
      <c r="D37" s="160">
        <v>11413.75</v>
      </c>
      <c r="E37" s="46">
        <v>4574.5</v>
      </c>
      <c r="F37" s="85"/>
      <c r="G37" s="46"/>
      <c r="H37" s="41">
        <v>12480</v>
      </c>
    </row>
    <row r="38" spans="1:9" x14ac:dyDescent="0.2">
      <c r="A38" s="3" t="s">
        <v>23</v>
      </c>
      <c r="B38" s="10" t="s">
        <v>97</v>
      </c>
      <c r="C38" s="30" t="s">
        <v>24</v>
      </c>
      <c r="D38" s="85">
        <v>8600</v>
      </c>
      <c r="E38" s="46">
        <v>8600</v>
      </c>
      <c r="F38" s="85">
        <v>9200</v>
      </c>
      <c r="G38" s="46">
        <v>5429.52</v>
      </c>
      <c r="H38" s="41">
        <v>6600</v>
      </c>
    </row>
    <row r="39" spans="1:9" x14ac:dyDescent="0.2">
      <c r="A39" s="3" t="s">
        <v>102</v>
      </c>
      <c r="B39" s="10" t="s">
        <v>97</v>
      </c>
      <c r="C39" s="30"/>
      <c r="D39" s="85">
        <v>0</v>
      </c>
      <c r="E39" s="46">
        <v>0</v>
      </c>
      <c r="F39" s="85">
        <v>0</v>
      </c>
      <c r="G39" s="46">
        <v>0</v>
      </c>
      <c r="H39" s="41"/>
    </row>
    <row r="40" spans="1:9" x14ac:dyDescent="0.2">
      <c r="A40" s="3" t="s">
        <v>139</v>
      </c>
      <c r="B40" s="10" t="s">
        <v>97</v>
      </c>
      <c r="C40" s="30" t="s">
        <v>25</v>
      </c>
      <c r="D40" s="85">
        <v>2452.7600000000002</v>
      </c>
      <c r="E40" s="46">
        <v>2856.01</v>
      </c>
      <c r="F40" s="85">
        <f>F36*0.03</f>
        <v>3954.99</v>
      </c>
      <c r="G40" s="46"/>
      <c r="H40" s="41">
        <f>H36*0.03</f>
        <v>3939.1499999999996</v>
      </c>
    </row>
    <row r="41" spans="1:9" s="6" customFormat="1" x14ac:dyDescent="0.2">
      <c r="A41" s="16" t="s">
        <v>26</v>
      </c>
      <c r="B41" s="16" t="s">
        <v>97</v>
      </c>
      <c r="C41" s="31" t="s">
        <v>27</v>
      </c>
      <c r="D41" s="86">
        <v>9445.56</v>
      </c>
      <c r="E41" s="47">
        <v>11398.1</v>
      </c>
      <c r="F41" s="86">
        <f>F36*0.082</f>
        <v>10810.306</v>
      </c>
      <c r="G41" s="47"/>
      <c r="H41" s="42">
        <f>H36*0.1275</f>
        <v>16741.387500000001</v>
      </c>
    </row>
    <row r="42" spans="1:9" ht="14.25" x14ac:dyDescent="0.2">
      <c r="A42" s="3" t="s">
        <v>92</v>
      </c>
      <c r="B42" s="23"/>
      <c r="C42" s="32"/>
      <c r="D42" s="87">
        <f>SUM(D36:D41)</f>
        <v>158451.07</v>
      </c>
      <c r="E42" s="50">
        <f>SUM(E36:E41)</f>
        <v>170363.25000000003</v>
      </c>
      <c r="F42" s="72">
        <f>SUM(F36:F41)</f>
        <v>155798.296</v>
      </c>
      <c r="G42" s="71">
        <f t="shared" ref="G42:H42" si="1">SUM(G36:G41)</f>
        <v>5429.52</v>
      </c>
      <c r="H42" s="91">
        <f t="shared" si="1"/>
        <v>171065.53750000001</v>
      </c>
    </row>
    <row r="43" spans="1:9" x14ac:dyDescent="0.2">
      <c r="C43" s="32"/>
      <c r="D43" s="85"/>
      <c r="E43" s="46"/>
      <c r="F43" s="85"/>
      <c r="G43" s="46"/>
      <c r="H43" s="41"/>
    </row>
    <row r="44" spans="1:9" x14ac:dyDescent="0.2">
      <c r="A44" s="12" t="s">
        <v>28</v>
      </c>
      <c r="B44" s="10"/>
      <c r="C44" s="32"/>
      <c r="D44" s="85"/>
      <c r="E44" s="46"/>
      <c r="F44" s="85"/>
      <c r="G44" s="46"/>
      <c r="H44" s="41"/>
    </row>
    <row r="45" spans="1:9" x14ac:dyDescent="0.2">
      <c r="A45" s="3" t="s">
        <v>205</v>
      </c>
      <c r="B45" s="10" t="s">
        <v>96</v>
      </c>
      <c r="C45" s="33">
        <v>511</v>
      </c>
      <c r="D45" s="85">
        <v>140.06</v>
      </c>
      <c r="E45" s="46">
        <v>63.06</v>
      </c>
      <c r="F45" s="85"/>
      <c r="G45" s="46"/>
      <c r="H45" s="41">
        <v>80</v>
      </c>
    </row>
    <row r="46" spans="1:9" x14ac:dyDescent="0.2">
      <c r="A46" s="17" t="s">
        <v>29</v>
      </c>
      <c r="B46" s="17" t="s">
        <v>96</v>
      </c>
      <c r="C46" s="30">
        <v>5211</v>
      </c>
      <c r="D46" s="85">
        <v>5500</v>
      </c>
      <c r="E46" s="46">
        <v>5700</v>
      </c>
      <c r="F46" s="85">
        <v>13700</v>
      </c>
      <c r="G46" s="46">
        <v>36734.47</v>
      </c>
      <c r="H46" s="41">
        <v>11850</v>
      </c>
    </row>
    <row r="47" spans="1:9" x14ac:dyDescent="0.2">
      <c r="A47" s="3" t="s">
        <v>30</v>
      </c>
      <c r="B47" s="10" t="s">
        <v>96</v>
      </c>
      <c r="C47" s="30" t="s">
        <v>31</v>
      </c>
      <c r="D47" s="85">
        <v>6683</v>
      </c>
      <c r="E47" s="46">
        <v>7415</v>
      </c>
      <c r="F47" s="85">
        <v>7415</v>
      </c>
      <c r="G47" s="46"/>
      <c r="H47" s="41">
        <v>7500</v>
      </c>
    </row>
    <row r="48" spans="1:9" ht="12" customHeight="1" x14ac:dyDescent="0.2">
      <c r="A48" s="3" t="s">
        <v>32</v>
      </c>
      <c r="B48" s="10" t="s">
        <v>96</v>
      </c>
      <c r="C48" s="30" t="s">
        <v>33</v>
      </c>
      <c r="D48" s="88"/>
      <c r="E48" s="48"/>
      <c r="F48" s="88"/>
      <c r="G48" s="48"/>
      <c r="H48" s="43"/>
    </row>
    <row r="49" spans="1:8" s="9" customFormat="1" x14ac:dyDescent="0.2">
      <c r="A49" s="10" t="s">
        <v>34</v>
      </c>
      <c r="B49" s="10" t="s">
        <v>96</v>
      </c>
      <c r="C49" s="34" t="s">
        <v>35</v>
      </c>
      <c r="D49" s="85">
        <v>1728.79</v>
      </c>
      <c r="E49" s="46">
        <v>2034.32</v>
      </c>
      <c r="F49" s="85">
        <v>2035.62</v>
      </c>
      <c r="G49" s="46"/>
      <c r="H49" s="41">
        <v>2000</v>
      </c>
    </row>
    <row r="50" spans="1:8" x14ac:dyDescent="0.2">
      <c r="A50" s="3" t="s">
        <v>36</v>
      </c>
      <c r="B50" s="10" t="s">
        <v>96</v>
      </c>
      <c r="C50" s="30" t="s">
        <v>37</v>
      </c>
      <c r="D50" s="85">
        <v>1815.96</v>
      </c>
      <c r="E50" s="46">
        <v>4902</v>
      </c>
      <c r="F50" s="85">
        <v>4902</v>
      </c>
      <c r="G50" s="46"/>
      <c r="H50" s="41">
        <v>2112</v>
      </c>
    </row>
    <row r="51" spans="1:8" x14ac:dyDescent="0.2">
      <c r="A51" s="3" t="s">
        <v>38</v>
      </c>
      <c r="B51" s="10" t="s">
        <v>96</v>
      </c>
      <c r="C51" s="30" t="s">
        <v>39</v>
      </c>
      <c r="D51" s="85">
        <v>979.66</v>
      </c>
      <c r="E51" s="46">
        <v>930.51</v>
      </c>
      <c r="F51" s="85">
        <v>1000</v>
      </c>
      <c r="G51" s="46"/>
      <c r="H51" s="41">
        <v>2000</v>
      </c>
    </row>
    <row r="52" spans="1:8" x14ac:dyDescent="0.2">
      <c r="A52" s="3" t="s">
        <v>40</v>
      </c>
      <c r="B52" s="10" t="s">
        <v>96</v>
      </c>
      <c r="C52" s="30" t="s">
        <v>41</v>
      </c>
      <c r="D52" s="85">
        <v>1487.58</v>
      </c>
      <c r="E52" s="46">
        <v>663.4</v>
      </c>
      <c r="F52" s="85">
        <v>1000</v>
      </c>
      <c r="G52" s="46"/>
      <c r="H52" s="41">
        <v>1000</v>
      </c>
    </row>
    <row r="53" spans="1:8" x14ac:dyDescent="0.2">
      <c r="A53" s="3" t="s">
        <v>144</v>
      </c>
      <c r="B53" s="10" t="s">
        <v>96</v>
      </c>
      <c r="C53" s="30" t="s">
        <v>42</v>
      </c>
      <c r="D53" s="85">
        <v>3143</v>
      </c>
      <c r="E53" s="46">
        <v>3755.71</v>
      </c>
      <c r="F53" s="85">
        <v>3500</v>
      </c>
      <c r="G53" s="46"/>
      <c r="H53" s="41">
        <v>3500</v>
      </c>
    </row>
    <row r="54" spans="1:8" x14ac:dyDescent="0.2">
      <c r="A54" s="3" t="s">
        <v>132</v>
      </c>
      <c r="B54" s="10" t="s">
        <v>96</v>
      </c>
      <c r="C54" s="30" t="s">
        <v>43</v>
      </c>
      <c r="D54" s="85">
        <v>3397.52</v>
      </c>
      <c r="E54" s="46">
        <v>2253.19</v>
      </c>
      <c r="F54" s="85">
        <v>2500</v>
      </c>
      <c r="G54" s="46"/>
      <c r="H54" s="41">
        <v>2500</v>
      </c>
    </row>
    <row r="55" spans="1:8" x14ac:dyDescent="0.2">
      <c r="A55" s="3" t="s">
        <v>44</v>
      </c>
      <c r="B55" s="10" t="s">
        <v>96</v>
      </c>
      <c r="C55" s="30" t="s">
        <v>45</v>
      </c>
      <c r="D55" s="85">
        <v>1785.92</v>
      </c>
      <c r="E55" s="46">
        <v>1392.46</v>
      </c>
      <c r="F55" s="85">
        <v>1500</v>
      </c>
      <c r="G55" s="46"/>
      <c r="H55" s="41">
        <v>1500</v>
      </c>
    </row>
    <row r="56" spans="1:8" x14ac:dyDescent="0.2">
      <c r="A56" s="10" t="s">
        <v>46</v>
      </c>
      <c r="B56" s="10" t="s">
        <v>96</v>
      </c>
      <c r="C56" s="30" t="s">
        <v>47</v>
      </c>
      <c r="D56" s="85">
        <v>50435.61</v>
      </c>
      <c r="E56" s="46">
        <v>1141</v>
      </c>
      <c r="F56" s="85">
        <v>4131.87</v>
      </c>
      <c r="G56" s="46"/>
      <c r="H56" s="41">
        <v>4100</v>
      </c>
    </row>
    <row r="57" spans="1:8" x14ac:dyDescent="0.2">
      <c r="A57" s="10" t="s">
        <v>148</v>
      </c>
      <c r="B57" s="10" t="s">
        <v>96</v>
      </c>
      <c r="C57" s="30">
        <v>5322</v>
      </c>
      <c r="D57" s="85">
        <v>5683.26</v>
      </c>
      <c r="E57" s="46">
        <v>1575</v>
      </c>
      <c r="F57" s="85">
        <v>5500</v>
      </c>
      <c r="G57" s="46"/>
      <c r="H57" s="41">
        <v>2000</v>
      </c>
    </row>
    <row r="58" spans="1:8" x14ac:dyDescent="0.2">
      <c r="A58" s="10" t="s">
        <v>150</v>
      </c>
      <c r="B58" s="10" t="s">
        <v>96</v>
      </c>
      <c r="C58" s="30">
        <v>5324</v>
      </c>
      <c r="D58" s="85">
        <v>5500</v>
      </c>
      <c r="E58" s="46">
        <v>4970</v>
      </c>
      <c r="F58" s="85">
        <v>4970</v>
      </c>
      <c r="G58" s="46"/>
      <c r="H58" s="41">
        <v>4970</v>
      </c>
    </row>
    <row r="59" spans="1:8" s="7" customFormat="1" x14ac:dyDescent="0.2">
      <c r="A59" s="18" t="s">
        <v>48</v>
      </c>
      <c r="B59" s="10" t="s">
        <v>96</v>
      </c>
      <c r="C59" s="35">
        <v>533</v>
      </c>
      <c r="D59" s="85">
        <v>1141</v>
      </c>
      <c r="E59" s="46">
        <v>1138.2</v>
      </c>
      <c r="F59" s="85">
        <v>1500</v>
      </c>
      <c r="G59" s="46"/>
      <c r="H59" s="41">
        <v>2438</v>
      </c>
    </row>
    <row r="60" spans="1:8" s="7" customFormat="1" x14ac:dyDescent="0.2">
      <c r="A60" s="19" t="s">
        <v>149</v>
      </c>
      <c r="B60" s="10" t="s">
        <v>96</v>
      </c>
      <c r="C60" s="36">
        <v>534</v>
      </c>
      <c r="D60" s="85">
        <v>13813.06</v>
      </c>
      <c r="E60" s="46">
        <v>11257.42</v>
      </c>
      <c r="F60" s="85">
        <v>10249.950000000001</v>
      </c>
      <c r="G60" s="46"/>
      <c r="H60" s="41">
        <v>10250</v>
      </c>
    </row>
    <row r="61" spans="1:8" s="7" customFormat="1" x14ac:dyDescent="0.2">
      <c r="A61" s="19" t="s">
        <v>210</v>
      </c>
      <c r="B61" s="10" t="s">
        <v>96</v>
      </c>
      <c r="C61" s="36"/>
      <c r="D61" s="85"/>
      <c r="E61" s="46"/>
      <c r="F61" s="85"/>
      <c r="G61" s="46"/>
      <c r="H61" s="41">
        <v>5000</v>
      </c>
    </row>
    <row r="62" spans="1:8" s="6" customFormat="1" x14ac:dyDescent="0.2">
      <c r="A62" s="20" t="s">
        <v>49</v>
      </c>
      <c r="B62" s="15" t="s">
        <v>96</v>
      </c>
      <c r="C62" s="37">
        <v>537</v>
      </c>
      <c r="D62" s="86">
        <v>1185</v>
      </c>
      <c r="E62" s="47">
        <v>1253.1600000000001</v>
      </c>
      <c r="F62" s="86">
        <v>1253.1600000000001</v>
      </c>
      <c r="G62" s="47"/>
      <c r="H62" s="42">
        <v>1250</v>
      </c>
    </row>
    <row r="63" spans="1:8" s="7" customFormat="1" ht="14.25" x14ac:dyDescent="0.2">
      <c r="A63" s="8" t="s">
        <v>143</v>
      </c>
      <c r="B63" s="24"/>
      <c r="C63" s="38"/>
      <c r="D63" s="89">
        <f>SUM(D46:D47,D49:D62)</f>
        <v>104279.36</v>
      </c>
      <c r="E63" s="52">
        <f>SUM(E46:E47,E49:E62)</f>
        <v>50381.369999999995</v>
      </c>
      <c r="F63" s="92">
        <f>SUM(F46:F47,F49:F62)</f>
        <v>65157.600000000006</v>
      </c>
      <c r="G63" s="69">
        <f>SUM(G46:G47,G49:G62)</f>
        <v>36734.47</v>
      </c>
      <c r="H63" s="70">
        <f>SUM(H46:H47,H49:H62)</f>
        <v>63970</v>
      </c>
    </row>
    <row r="64" spans="1:8" x14ac:dyDescent="0.2">
      <c r="C64" s="32"/>
      <c r="D64" s="85"/>
      <c r="E64" s="46"/>
      <c r="F64" s="85"/>
      <c r="G64" s="46"/>
      <c r="H64" s="41"/>
    </row>
    <row r="65" spans="1:8" x14ac:dyDescent="0.2">
      <c r="A65" s="12" t="s">
        <v>50</v>
      </c>
      <c r="B65" s="10"/>
      <c r="C65" s="32"/>
      <c r="D65" s="85"/>
      <c r="E65" s="46"/>
      <c r="F65" s="85"/>
      <c r="G65" s="46"/>
      <c r="H65" s="41"/>
    </row>
    <row r="66" spans="1:8" x14ac:dyDescent="0.2">
      <c r="A66" s="3" t="s">
        <v>63</v>
      </c>
      <c r="B66" s="10" t="s">
        <v>100</v>
      </c>
      <c r="C66" s="30" t="s">
        <v>64</v>
      </c>
      <c r="D66" s="85">
        <v>9515.25</v>
      </c>
      <c r="E66" s="46">
        <v>6622.72</v>
      </c>
      <c r="F66" s="85">
        <v>7000</v>
      </c>
      <c r="G66" s="46"/>
      <c r="H66" s="41">
        <v>7000</v>
      </c>
    </row>
    <row r="67" spans="1:8" x14ac:dyDescent="0.2">
      <c r="A67" s="3" t="s">
        <v>147</v>
      </c>
      <c r="B67" s="10" t="s">
        <v>100</v>
      </c>
      <c r="C67" s="30">
        <v>5471</v>
      </c>
      <c r="D67" s="85">
        <v>9471.32</v>
      </c>
      <c r="E67" s="46">
        <v>8492.9500000000007</v>
      </c>
      <c r="F67" s="85">
        <v>17500</v>
      </c>
      <c r="G67" s="46"/>
      <c r="H67" s="41">
        <v>19200</v>
      </c>
    </row>
    <row r="68" spans="1:8" x14ac:dyDescent="0.2">
      <c r="A68" s="3" t="s">
        <v>65</v>
      </c>
      <c r="B68" s="10" t="s">
        <v>100</v>
      </c>
      <c r="C68" s="30">
        <v>5472</v>
      </c>
      <c r="D68" s="85">
        <v>2987.54</v>
      </c>
      <c r="E68" s="46">
        <v>8366.93</v>
      </c>
      <c r="F68" s="85">
        <v>8366.93</v>
      </c>
      <c r="G68" s="46"/>
      <c r="H68" s="41">
        <v>3000</v>
      </c>
    </row>
    <row r="69" spans="1:8" x14ac:dyDescent="0.2">
      <c r="A69" s="3" t="s">
        <v>68</v>
      </c>
      <c r="B69" s="10" t="s">
        <v>100</v>
      </c>
      <c r="C69" s="30" t="s">
        <v>69</v>
      </c>
      <c r="D69" s="85">
        <v>8772.9599999999991</v>
      </c>
      <c r="E69" s="46">
        <v>6329.05</v>
      </c>
      <c r="F69" s="85">
        <v>5000</v>
      </c>
      <c r="G69" s="46"/>
      <c r="H69" s="41">
        <v>2500</v>
      </c>
    </row>
    <row r="70" spans="1:8" x14ac:dyDescent="0.2">
      <c r="A70" s="3" t="s">
        <v>70</v>
      </c>
      <c r="B70" s="10" t="s">
        <v>100</v>
      </c>
      <c r="C70" s="30" t="s">
        <v>71</v>
      </c>
      <c r="D70" s="85"/>
      <c r="E70" s="46">
        <v>159140.73000000001</v>
      </c>
      <c r="F70" s="85"/>
      <c r="G70" s="46"/>
      <c r="H70" s="41">
        <v>125016</v>
      </c>
    </row>
    <row r="71" spans="1:8" x14ac:dyDescent="0.2">
      <c r="A71" s="3" t="s">
        <v>61</v>
      </c>
      <c r="B71" s="10" t="s">
        <v>99</v>
      </c>
      <c r="C71" s="30" t="s">
        <v>62</v>
      </c>
      <c r="D71" s="85">
        <v>1986.35</v>
      </c>
      <c r="E71" s="46">
        <v>1537.08</v>
      </c>
      <c r="F71" s="85">
        <v>1537.08</v>
      </c>
      <c r="G71" s="46"/>
      <c r="H71" s="41">
        <v>1500</v>
      </c>
    </row>
    <row r="72" spans="1:8" x14ac:dyDescent="0.2">
      <c r="A72" s="3" t="s">
        <v>66</v>
      </c>
      <c r="B72" s="10" t="s">
        <v>99</v>
      </c>
      <c r="C72" s="30" t="s">
        <v>67</v>
      </c>
      <c r="D72" s="85">
        <v>22803.91</v>
      </c>
      <c r="E72" s="46">
        <v>12575.08</v>
      </c>
      <c r="F72" s="85">
        <v>16000</v>
      </c>
      <c r="G72" s="46"/>
      <c r="H72" s="41">
        <v>12000</v>
      </c>
    </row>
    <row r="73" spans="1:8" x14ac:dyDescent="0.2">
      <c r="A73" s="3" t="s">
        <v>134</v>
      </c>
      <c r="B73" s="10" t="s">
        <v>99</v>
      </c>
      <c r="C73" s="30">
        <v>5481</v>
      </c>
      <c r="D73" s="85">
        <v>10267.799999999999</v>
      </c>
      <c r="E73" s="46">
        <v>5857.58</v>
      </c>
      <c r="F73" s="85">
        <v>2000</v>
      </c>
      <c r="G73" s="46"/>
      <c r="H73" s="41">
        <v>2000</v>
      </c>
    </row>
    <row r="74" spans="1:8" ht="12.75" customHeight="1" x14ac:dyDescent="0.2">
      <c r="A74" s="3" t="s">
        <v>136</v>
      </c>
      <c r="B74" s="10" t="s">
        <v>99</v>
      </c>
      <c r="C74" s="30" t="s">
        <v>78</v>
      </c>
      <c r="D74" s="85">
        <v>765.89</v>
      </c>
      <c r="E74" s="46">
        <v>776.03</v>
      </c>
      <c r="F74" s="85">
        <v>1000</v>
      </c>
      <c r="G74" s="46"/>
      <c r="H74" s="41">
        <v>1000</v>
      </c>
    </row>
    <row r="75" spans="1:8" x14ac:dyDescent="0.2">
      <c r="A75" s="3" t="s">
        <v>138</v>
      </c>
      <c r="B75" s="10" t="s">
        <v>99</v>
      </c>
      <c r="C75" s="30" t="s">
        <v>84</v>
      </c>
      <c r="D75" s="85"/>
      <c r="E75" s="46"/>
      <c r="F75" s="85"/>
      <c r="G75" s="46"/>
      <c r="H75" s="41"/>
    </row>
    <row r="76" spans="1:8" x14ac:dyDescent="0.2">
      <c r="A76" s="3" t="s">
        <v>58</v>
      </c>
      <c r="B76" s="10" t="s">
        <v>98</v>
      </c>
      <c r="C76" s="30" t="s">
        <v>59</v>
      </c>
      <c r="D76" s="85">
        <v>23527.15</v>
      </c>
      <c r="E76" s="46">
        <v>16846.580000000002</v>
      </c>
      <c r="F76" s="85">
        <v>20000</v>
      </c>
      <c r="G76" s="46"/>
      <c r="H76" s="41">
        <v>20000</v>
      </c>
    </row>
    <row r="77" spans="1:8" x14ac:dyDescent="0.2">
      <c r="A77" s="3" t="s">
        <v>60</v>
      </c>
      <c r="B77" s="10" t="s">
        <v>98</v>
      </c>
      <c r="C77" s="30">
        <v>5451</v>
      </c>
      <c r="D77" s="85">
        <v>4186.74</v>
      </c>
      <c r="E77" s="46">
        <v>855.13</v>
      </c>
      <c r="F77" s="85">
        <v>2796.88</v>
      </c>
      <c r="G77" s="46"/>
      <c r="H77" s="41">
        <f>(SUM(H13:H14))*0.05</f>
        <v>3550</v>
      </c>
    </row>
    <row r="78" spans="1:8" x14ac:dyDescent="0.2">
      <c r="A78" s="3" t="s">
        <v>72</v>
      </c>
      <c r="B78" s="10" t="s">
        <v>98</v>
      </c>
      <c r="C78" s="30" t="s">
        <v>73</v>
      </c>
      <c r="D78" s="85">
        <v>4266.1899999999996</v>
      </c>
      <c r="E78" s="46">
        <v>1284.44</v>
      </c>
      <c r="F78" s="85">
        <v>5000</v>
      </c>
      <c r="G78" s="46"/>
      <c r="H78" s="41">
        <v>1000</v>
      </c>
    </row>
    <row r="79" spans="1:8" x14ac:dyDescent="0.2">
      <c r="A79" s="3" t="s">
        <v>137</v>
      </c>
      <c r="B79" s="10" t="s">
        <v>98</v>
      </c>
      <c r="C79" s="30" t="s">
        <v>79</v>
      </c>
      <c r="D79" s="85">
        <v>940.48</v>
      </c>
      <c r="E79" s="46">
        <v>807.2</v>
      </c>
      <c r="F79" s="85">
        <v>1000</v>
      </c>
      <c r="G79" s="46"/>
      <c r="H79" s="41">
        <v>1000</v>
      </c>
    </row>
    <row r="80" spans="1:8" x14ac:dyDescent="0.2">
      <c r="A80" s="3" t="s">
        <v>80</v>
      </c>
      <c r="B80" s="10" t="s">
        <v>98</v>
      </c>
      <c r="C80" s="30" t="s">
        <v>81</v>
      </c>
      <c r="D80" s="85">
        <v>400</v>
      </c>
      <c r="E80" s="46">
        <v>644.5</v>
      </c>
      <c r="F80" s="85">
        <v>3500</v>
      </c>
      <c r="G80" s="46"/>
      <c r="H80" s="41">
        <v>1000</v>
      </c>
    </row>
    <row r="81" spans="1:9" x14ac:dyDescent="0.2">
      <c r="A81" s="3" t="s">
        <v>82</v>
      </c>
      <c r="B81" s="10" t="s">
        <v>98</v>
      </c>
      <c r="C81" s="30">
        <v>5562</v>
      </c>
      <c r="D81" s="85">
        <v>534.09</v>
      </c>
      <c r="E81" s="46">
        <v>323.18</v>
      </c>
      <c r="F81" s="85"/>
      <c r="G81" s="46"/>
      <c r="H81" s="41"/>
    </row>
    <row r="82" spans="1:9" x14ac:dyDescent="0.2">
      <c r="A82" s="3" t="s">
        <v>83</v>
      </c>
      <c r="B82" s="10" t="s">
        <v>98</v>
      </c>
      <c r="C82" s="30">
        <v>5563</v>
      </c>
      <c r="D82" s="85"/>
      <c r="E82" s="46">
        <v>137.80000000000001</v>
      </c>
      <c r="F82" s="85"/>
      <c r="G82" s="46"/>
      <c r="H82" s="41"/>
    </row>
    <row r="83" spans="1:9" x14ac:dyDescent="0.2">
      <c r="A83" s="3" t="s">
        <v>51</v>
      </c>
      <c r="B83" s="10" t="s">
        <v>95</v>
      </c>
      <c r="C83" s="30" t="s">
        <v>52</v>
      </c>
      <c r="D83" s="85">
        <v>8889.4</v>
      </c>
      <c r="E83" s="46">
        <v>9014.6200000000008</v>
      </c>
      <c r="F83" s="85">
        <v>7000</v>
      </c>
      <c r="G83" s="46"/>
      <c r="H83" s="41">
        <v>8500</v>
      </c>
    </row>
    <row r="84" spans="1:9" x14ac:dyDescent="0.2">
      <c r="A84" s="3" t="s">
        <v>53</v>
      </c>
      <c r="B84" s="10" t="s">
        <v>95</v>
      </c>
      <c r="C84" s="30">
        <v>5452</v>
      </c>
      <c r="D84" s="85">
        <v>300</v>
      </c>
      <c r="E84" s="46">
        <v>65.8</v>
      </c>
      <c r="F84" s="85">
        <v>65.8</v>
      </c>
      <c r="G84" s="46"/>
      <c r="H84" s="41">
        <v>100</v>
      </c>
    </row>
    <row r="85" spans="1:9" x14ac:dyDescent="0.2">
      <c r="A85" s="3" t="s">
        <v>74</v>
      </c>
      <c r="B85" s="10" t="s">
        <v>95</v>
      </c>
      <c r="C85" s="30" t="s">
        <v>75</v>
      </c>
      <c r="D85" s="85">
        <v>6795.47</v>
      </c>
      <c r="E85" s="46">
        <v>7052.35</v>
      </c>
      <c r="F85" s="85">
        <v>7500</v>
      </c>
      <c r="G85" s="46"/>
      <c r="H85" s="41">
        <v>7500</v>
      </c>
    </row>
    <row r="86" spans="1:9" x14ac:dyDescent="0.2">
      <c r="A86" s="3" t="s">
        <v>76</v>
      </c>
      <c r="B86" s="10" t="s">
        <v>95</v>
      </c>
      <c r="C86" s="30">
        <v>5521</v>
      </c>
      <c r="D86" s="85">
        <v>5551.35</v>
      </c>
      <c r="E86" s="46">
        <v>5681.24</v>
      </c>
      <c r="F86" s="85">
        <v>18900</v>
      </c>
      <c r="G86" s="46"/>
      <c r="H86" s="41">
        <v>16200</v>
      </c>
    </row>
    <row r="87" spans="1:9" ht="14.25" customHeight="1" x14ac:dyDescent="0.2">
      <c r="A87" s="3" t="s">
        <v>77</v>
      </c>
      <c r="B87" s="10" t="s">
        <v>95</v>
      </c>
      <c r="C87" s="30">
        <v>5522</v>
      </c>
      <c r="D87" s="85"/>
      <c r="E87" s="46"/>
      <c r="F87" s="85"/>
      <c r="G87" s="46"/>
      <c r="H87" s="41">
        <v>2000</v>
      </c>
    </row>
    <row r="88" spans="1:9" s="7" customFormat="1" x14ac:dyDescent="0.2">
      <c r="A88" s="8" t="s">
        <v>86</v>
      </c>
      <c r="B88" s="18" t="s">
        <v>95</v>
      </c>
      <c r="C88" s="35">
        <v>561</v>
      </c>
      <c r="D88" s="85"/>
      <c r="E88" s="46"/>
      <c r="F88" s="85"/>
      <c r="G88" s="46"/>
      <c r="H88" s="41"/>
    </row>
    <row r="89" spans="1:9" x14ac:dyDescent="0.2">
      <c r="A89" s="3" t="s">
        <v>54</v>
      </c>
      <c r="B89" s="10" t="s">
        <v>96</v>
      </c>
      <c r="C89" s="30" t="s">
        <v>55</v>
      </c>
      <c r="D89" s="85">
        <v>260.52999999999997</v>
      </c>
      <c r="E89" s="46">
        <v>3000.21</v>
      </c>
      <c r="F89" s="85">
        <v>2852.93</v>
      </c>
      <c r="G89" s="46">
        <v>11956</v>
      </c>
      <c r="H89" s="41">
        <v>1000</v>
      </c>
    </row>
    <row r="90" spans="1:9" ht="14.25" x14ac:dyDescent="0.2">
      <c r="A90" s="3" t="s">
        <v>56</v>
      </c>
      <c r="B90" s="10" t="s">
        <v>96</v>
      </c>
      <c r="C90" s="30">
        <v>543</v>
      </c>
      <c r="D90" s="73"/>
      <c r="E90" s="74"/>
      <c r="F90" s="73"/>
      <c r="G90" s="74"/>
      <c r="H90" s="73"/>
      <c r="I90" s="75"/>
    </row>
    <row r="91" spans="1:9" x14ac:dyDescent="0.2">
      <c r="A91" s="78" t="s">
        <v>57</v>
      </c>
      <c r="B91" s="10" t="s">
        <v>96</v>
      </c>
      <c r="C91" s="30">
        <v>5431</v>
      </c>
      <c r="D91" s="85">
        <v>49855.040000000001</v>
      </c>
      <c r="E91" s="46">
        <v>42771.62</v>
      </c>
      <c r="F91" s="85">
        <v>50000</v>
      </c>
      <c r="G91" s="46"/>
      <c r="H91" s="41">
        <v>38000</v>
      </c>
    </row>
    <row r="92" spans="1:9" x14ac:dyDescent="0.2">
      <c r="A92" s="3" t="s">
        <v>135</v>
      </c>
      <c r="B92" s="10" t="s">
        <v>96</v>
      </c>
      <c r="C92" s="30">
        <v>5432</v>
      </c>
      <c r="D92" s="85">
        <v>8400</v>
      </c>
      <c r="E92" s="46">
        <v>8400</v>
      </c>
      <c r="F92" s="85">
        <v>8400</v>
      </c>
      <c r="G92" s="46">
        <v>8400</v>
      </c>
      <c r="H92" s="41">
        <v>8400</v>
      </c>
    </row>
    <row r="93" spans="1:9" x14ac:dyDescent="0.2">
      <c r="A93" s="2" t="s">
        <v>146</v>
      </c>
      <c r="B93" s="10" t="s">
        <v>96</v>
      </c>
      <c r="C93" s="30">
        <v>5433</v>
      </c>
      <c r="D93" s="85">
        <v>2217.25</v>
      </c>
      <c r="E93" s="46">
        <v>2333.58</v>
      </c>
      <c r="F93" s="85">
        <v>2333.58</v>
      </c>
      <c r="G93" s="46"/>
      <c r="H93" s="41">
        <v>2400</v>
      </c>
    </row>
    <row r="94" spans="1:9" x14ac:dyDescent="0.2">
      <c r="A94" s="3" t="s">
        <v>154</v>
      </c>
      <c r="B94" s="10" t="s">
        <v>96</v>
      </c>
      <c r="C94" s="30" t="s">
        <v>85</v>
      </c>
      <c r="D94" s="85">
        <v>0</v>
      </c>
      <c r="E94" s="46">
        <v>3936</v>
      </c>
      <c r="F94" s="85">
        <v>3000</v>
      </c>
      <c r="G94" s="46">
        <v>45595.02</v>
      </c>
      <c r="H94" s="41">
        <v>3000</v>
      </c>
    </row>
    <row r="95" spans="1:9" s="7" customFormat="1" x14ac:dyDescent="0.2">
      <c r="A95" s="5" t="s">
        <v>131</v>
      </c>
      <c r="B95" s="16" t="s">
        <v>97</v>
      </c>
      <c r="C95" s="31">
        <v>599</v>
      </c>
      <c r="D95" s="86">
        <v>0</v>
      </c>
      <c r="E95" s="47">
        <v>0</v>
      </c>
      <c r="F95" s="86">
        <v>8000</v>
      </c>
      <c r="G95" s="47">
        <v>20000</v>
      </c>
      <c r="H95" s="42">
        <v>20000</v>
      </c>
    </row>
    <row r="96" spans="1:9" ht="14.25" x14ac:dyDescent="0.2">
      <c r="A96" s="4" t="s">
        <v>93</v>
      </c>
      <c r="B96" s="25"/>
      <c r="C96" s="32"/>
      <c r="D96" s="51">
        <f>SUM(D66:D95)</f>
        <v>182694.71000000002</v>
      </c>
      <c r="E96" s="52">
        <f>SUM(E66:E95)</f>
        <v>312852.39999999997</v>
      </c>
      <c r="F96" s="51">
        <f>SUM(F66:F95)</f>
        <v>198753.19999999998</v>
      </c>
      <c r="G96" s="52">
        <f>SUM(G66:G95)</f>
        <v>85951.01999999999</v>
      </c>
      <c r="H96" s="51">
        <f>SUM(H66:H95)</f>
        <v>306866</v>
      </c>
    </row>
    <row r="97" spans="1:8" x14ac:dyDescent="0.2">
      <c r="D97" s="85"/>
      <c r="E97" s="46"/>
      <c r="F97" s="85"/>
      <c r="G97" s="46"/>
      <c r="H97" s="41"/>
    </row>
    <row r="98" spans="1:8" ht="15.75" x14ac:dyDescent="0.25">
      <c r="A98" s="80" t="s">
        <v>94</v>
      </c>
      <c r="B98" s="23"/>
      <c r="D98" s="90">
        <f>D31+D10+D13+D14+D15+D16</f>
        <v>400773.84</v>
      </c>
      <c r="E98" s="82">
        <f>E31+E10+E13+E14+E15+E16</f>
        <v>502778.95</v>
      </c>
      <c r="F98" s="90">
        <f>F31+F10+F13+F14+F15+F16</f>
        <v>414826</v>
      </c>
      <c r="G98" s="156">
        <f>G31+G10+G17</f>
        <v>377801.37</v>
      </c>
      <c r="H98" s="81">
        <f>H31+H10+H13+H14+H15+H16</f>
        <v>466403</v>
      </c>
    </row>
    <row r="99" spans="1:8" ht="15.75" x14ac:dyDescent="0.25">
      <c r="A99" s="80" t="s">
        <v>142</v>
      </c>
      <c r="B99" s="23"/>
      <c r="D99" s="90">
        <f>D96+D63+D42</f>
        <v>445425.14</v>
      </c>
      <c r="E99" s="82">
        <f>E96+E63+E42</f>
        <v>533597.02</v>
      </c>
      <c r="F99" s="90">
        <f>F96+F63+F42</f>
        <v>419709.09600000002</v>
      </c>
      <c r="G99" s="156">
        <f>G96+G63+G42</f>
        <v>128115.01</v>
      </c>
      <c r="H99" s="81">
        <f>H96+H63+H42</f>
        <v>541901.53749999998</v>
      </c>
    </row>
    <row r="100" spans="1:8" ht="15.75" x14ac:dyDescent="0.25">
      <c r="A100" s="80" t="s">
        <v>204</v>
      </c>
      <c r="B100" s="23"/>
      <c r="D100" s="158">
        <f>D98-D99</f>
        <v>-44651.299999999988</v>
      </c>
      <c r="E100" s="159">
        <f t="shared" ref="E100:H100" si="2">E98-E99</f>
        <v>-30818.070000000007</v>
      </c>
      <c r="F100" s="158">
        <f t="shared" si="2"/>
        <v>-4883.0960000000196</v>
      </c>
      <c r="G100" s="159">
        <f t="shared" si="2"/>
        <v>249686.36</v>
      </c>
      <c r="H100" s="158">
        <f t="shared" si="2"/>
        <v>-75498.537499999977</v>
      </c>
    </row>
    <row r="101" spans="1:8" ht="15.75" x14ac:dyDescent="0.25">
      <c r="A101" s="80"/>
      <c r="B101" s="23"/>
      <c r="D101" s="90"/>
      <c r="E101" s="82"/>
      <c r="F101" s="90"/>
      <c r="G101" s="82"/>
      <c r="H101" s="81"/>
    </row>
    <row r="102" spans="1:8" ht="15.75" x14ac:dyDescent="0.25">
      <c r="A102" s="80" t="s">
        <v>202</v>
      </c>
      <c r="B102" s="23"/>
      <c r="D102" s="90">
        <v>0</v>
      </c>
      <c r="E102" s="82">
        <v>50000</v>
      </c>
      <c r="F102" s="90">
        <v>33000</v>
      </c>
      <c r="G102" s="82">
        <v>90000</v>
      </c>
      <c r="H102" s="81">
        <v>50000</v>
      </c>
    </row>
    <row r="103" spans="1:8" ht="15.75" x14ac:dyDescent="0.25">
      <c r="A103" s="153" t="s">
        <v>203</v>
      </c>
      <c r="D103" s="154">
        <v>0</v>
      </c>
      <c r="E103" s="155">
        <v>0</v>
      </c>
      <c r="F103" s="154">
        <v>0</v>
      </c>
      <c r="G103" s="155">
        <v>0</v>
      </c>
      <c r="H103" s="154">
        <v>0</v>
      </c>
    </row>
    <row r="104" spans="1:8" ht="15.75" x14ac:dyDescent="0.25">
      <c r="A104" s="153"/>
    </row>
    <row r="105" spans="1:8" x14ac:dyDescent="0.2">
      <c r="A105" s="10"/>
    </row>
    <row r="106" spans="1:8" x14ac:dyDescent="0.2">
      <c r="A106" s="3"/>
      <c r="B106" s="10"/>
    </row>
    <row r="107" spans="1:8" x14ac:dyDescent="0.2">
      <c r="A107" s="3"/>
      <c r="B107" s="10"/>
    </row>
    <row r="108" spans="1:8" x14ac:dyDescent="0.2">
      <c r="A108" s="3"/>
      <c r="B108" s="10"/>
    </row>
  </sheetData>
  <customSheetViews>
    <customSheetView guid="{BD58001A-9FCB-443E-900F-789197350686}" scale="120" hiddenRows="1">
      <pane xSplit="3" ySplit="4" topLeftCell="D5" activePane="bottomRight" state="frozen"/>
      <selection pane="bottomRight" activeCell="D17" sqref="D17"/>
      <pageMargins left="0.7" right="0.7" top="0.75" bottom="0.75" header="0.3" footer="0.3"/>
      <pageSetup orientation="landscape" r:id="rId1"/>
    </customSheetView>
    <customSheetView guid="{DFAD4124-AD88-4B35-A06B-89FA54CB5592}" scale="120" hiddenRows="1">
      <pane xSplit="3" ySplit="4" topLeftCell="D35" activePane="bottomRight" state="frozen"/>
      <selection pane="bottomRight" activeCell="B45" sqref="B45"/>
      <pageMargins left="0.7" right="0.7" top="0.75" bottom="0.75" header="0.3" footer="0.3"/>
      <pageSetup orientation="landscape" r:id="rId2"/>
    </customSheetView>
  </customSheetViews>
  <mergeCells count="2">
    <mergeCell ref="B3:B4"/>
    <mergeCell ref="C3:C4"/>
  </mergeCells>
  <pageMargins left="0.7" right="0.7" top="0.75" bottom="0.75" header="0.3" footer="0.3"/>
  <pageSetup orientation="landscape" r:id="rId3"/>
  <ignoredErrors>
    <ignoredError sqref="H77" formulaRange="1"/>
    <ignoredError sqref="G98" formula="1"/>
  </ignoredErrors>
  <drawing r:id="rId4"/>
  <legacy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78D6D-9C18-451B-A82D-3A4C309D78D8}">
  <dimension ref="A1:J84"/>
  <sheetViews>
    <sheetView zoomScale="110" zoomScaleNormal="110" workbookViewId="0">
      <selection activeCell="A15" sqref="A15"/>
    </sheetView>
  </sheetViews>
  <sheetFormatPr defaultRowHeight="12.75" x14ac:dyDescent="0.2"/>
  <cols>
    <col min="1" max="1" width="46.75" style="2" customWidth="1"/>
    <col min="2" max="2" width="9.125" style="2" customWidth="1"/>
    <col min="3" max="3" width="10.25" style="2" customWidth="1"/>
    <col min="4" max="6" width="10.125" style="2" customWidth="1"/>
    <col min="7" max="7" width="10.25" style="2" customWidth="1"/>
    <col min="8" max="10" width="10.125" style="2" customWidth="1"/>
    <col min="11" max="16384" width="9" style="2"/>
  </cols>
  <sheetData>
    <row r="1" spans="1:10" ht="24" customHeight="1" x14ac:dyDescent="0.35">
      <c r="A1" s="21" t="s">
        <v>105</v>
      </c>
      <c r="B1" s="21"/>
      <c r="C1" s="21"/>
      <c r="D1" s="21"/>
      <c r="E1" s="21"/>
      <c r="F1" s="21"/>
      <c r="G1" s="21"/>
      <c r="H1" s="21"/>
      <c r="I1" s="21"/>
      <c r="J1" s="21"/>
    </row>
    <row r="2" spans="1:10" ht="12" customHeight="1" thickBot="1" x14ac:dyDescent="0.25"/>
    <row r="3" spans="1:10" ht="15" customHeight="1" x14ac:dyDescent="0.2">
      <c r="B3" s="165" t="s">
        <v>104</v>
      </c>
      <c r="C3" s="167" t="s">
        <v>126</v>
      </c>
      <c r="D3" s="168"/>
      <c r="E3" s="168"/>
      <c r="F3" s="169"/>
      <c r="G3" s="173" t="s">
        <v>161</v>
      </c>
      <c r="H3" s="174"/>
      <c r="I3" s="174"/>
      <c r="J3" s="175"/>
    </row>
    <row r="4" spans="1:10" ht="15" customHeight="1" thickBot="1" x14ac:dyDescent="0.25">
      <c r="B4" s="166"/>
      <c r="C4" s="170"/>
      <c r="D4" s="171"/>
      <c r="E4" s="171"/>
      <c r="F4" s="172"/>
      <c r="G4" s="176"/>
      <c r="H4" s="177"/>
      <c r="I4" s="177"/>
      <c r="J4" s="178"/>
    </row>
    <row r="5" spans="1:10" ht="49.5" customHeight="1" x14ac:dyDescent="0.25">
      <c r="A5" s="95" t="s">
        <v>169</v>
      </c>
      <c r="B5" s="107"/>
      <c r="C5" s="105" t="s">
        <v>170</v>
      </c>
      <c r="D5" s="106" t="s">
        <v>171</v>
      </c>
      <c r="E5" s="106" t="s">
        <v>187</v>
      </c>
      <c r="F5" s="104" t="s">
        <v>172</v>
      </c>
      <c r="G5" s="105" t="s">
        <v>170</v>
      </c>
      <c r="H5" s="106" t="s">
        <v>171</v>
      </c>
      <c r="I5" s="106" t="s">
        <v>187</v>
      </c>
      <c r="J5" s="104" t="s">
        <v>172</v>
      </c>
    </row>
    <row r="6" spans="1:10" x14ac:dyDescent="0.2">
      <c r="A6" s="68" t="s">
        <v>127</v>
      </c>
      <c r="B6" s="76"/>
      <c r="C6" s="123"/>
      <c r="D6" s="108">
        <v>6</v>
      </c>
      <c r="E6" s="121"/>
      <c r="F6" s="142"/>
      <c r="G6" s="123"/>
      <c r="H6" s="108">
        <v>5</v>
      </c>
      <c r="I6" s="121"/>
      <c r="J6" s="142"/>
    </row>
    <row r="7" spans="1:10" x14ac:dyDescent="0.2">
      <c r="A7" s="68" t="s">
        <v>106</v>
      </c>
      <c r="B7" s="76"/>
      <c r="C7" s="123"/>
      <c r="D7" s="108">
        <v>12</v>
      </c>
      <c r="E7" s="121"/>
      <c r="F7" s="142"/>
      <c r="G7" s="123"/>
      <c r="H7" s="108">
        <v>17</v>
      </c>
      <c r="I7" s="121"/>
      <c r="J7" s="142"/>
    </row>
    <row r="8" spans="1:10" x14ac:dyDescent="0.2">
      <c r="A8" s="68" t="s">
        <v>166</v>
      </c>
      <c r="B8" s="76"/>
      <c r="C8" s="123"/>
      <c r="D8" s="108">
        <v>10</v>
      </c>
      <c r="E8" s="121"/>
      <c r="F8" s="142"/>
      <c r="G8" s="123"/>
      <c r="H8" s="108">
        <v>8</v>
      </c>
      <c r="I8" s="121"/>
      <c r="J8" s="142"/>
    </row>
    <row r="9" spans="1:10" x14ac:dyDescent="0.2">
      <c r="A9" s="68" t="s">
        <v>168</v>
      </c>
      <c r="B9" s="76"/>
      <c r="C9" s="109">
        <v>60</v>
      </c>
      <c r="D9" s="121"/>
      <c r="E9" s="121"/>
      <c r="F9" s="142"/>
      <c r="G9" s="109">
        <v>56</v>
      </c>
      <c r="H9" s="121"/>
      <c r="I9" s="121"/>
      <c r="J9" s="142"/>
    </row>
    <row r="10" spans="1:10" x14ac:dyDescent="0.2">
      <c r="A10" s="68" t="s">
        <v>167</v>
      </c>
      <c r="B10" s="76"/>
      <c r="C10" s="123"/>
      <c r="D10" s="108">
        <v>9</v>
      </c>
      <c r="E10" s="121"/>
      <c r="F10" s="142"/>
      <c r="G10" s="123"/>
      <c r="H10" s="108">
        <v>10</v>
      </c>
      <c r="I10" s="121"/>
      <c r="J10" s="142"/>
    </row>
    <row r="11" spans="1:10" x14ac:dyDescent="0.2">
      <c r="A11" s="68" t="s">
        <v>165</v>
      </c>
      <c r="B11" s="76"/>
      <c r="C11" s="123"/>
      <c r="D11" s="121">
        <v>4</v>
      </c>
      <c r="E11" s="121"/>
      <c r="F11" s="142"/>
      <c r="G11" s="123"/>
      <c r="H11" s="121">
        <v>4</v>
      </c>
      <c r="I11" s="121"/>
      <c r="J11" s="142"/>
    </row>
    <row r="12" spans="1:10" x14ac:dyDescent="0.2">
      <c r="A12" s="68" t="s">
        <v>164</v>
      </c>
      <c r="B12" s="76"/>
      <c r="C12" s="109">
        <v>2</v>
      </c>
      <c r="D12" s="121">
        <v>2</v>
      </c>
      <c r="E12" s="121"/>
      <c r="F12" s="142"/>
      <c r="G12" s="123"/>
      <c r="H12" s="121">
        <v>2</v>
      </c>
      <c r="I12" s="121"/>
      <c r="J12" s="142"/>
    </row>
    <row r="13" spans="1:10" x14ac:dyDescent="0.2">
      <c r="A13" s="61" t="s">
        <v>184</v>
      </c>
      <c r="B13" s="76"/>
      <c r="C13" s="123"/>
      <c r="D13" s="108">
        <v>6</v>
      </c>
      <c r="E13" s="121"/>
      <c r="F13" s="142"/>
      <c r="G13" s="123"/>
      <c r="H13" s="108">
        <v>3</v>
      </c>
      <c r="I13" s="121"/>
      <c r="J13" s="142"/>
    </row>
    <row r="14" spans="1:10" x14ac:dyDescent="0.2">
      <c r="A14" s="61" t="s">
        <v>162</v>
      </c>
      <c r="B14" s="76"/>
      <c r="C14" s="123"/>
      <c r="D14" s="108">
        <v>2</v>
      </c>
      <c r="E14" s="121"/>
      <c r="F14" s="142"/>
      <c r="G14" s="123"/>
      <c r="H14" s="108">
        <v>2</v>
      </c>
      <c r="I14" s="121"/>
      <c r="J14" s="142"/>
    </row>
    <row r="15" spans="1:10" x14ac:dyDescent="0.2">
      <c r="A15" s="54" t="s">
        <v>107</v>
      </c>
      <c r="B15" s="76"/>
      <c r="C15" s="123"/>
      <c r="D15" s="121"/>
      <c r="E15" s="121"/>
      <c r="F15" s="143">
        <v>4</v>
      </c>
      <c r="G15" s="123"/>
      <c r="H15" s="121"/>
      <c r="I15" s="121"/>
      <c r="J15" s="143">
        <v>5</v>
      </c>
    </row>
    <row r="16" spans="1:10" x14ac:dyDescent="0.2">
      <c r="A16" s="54" t="s">
        <v>108</v>
      </c>
      <c r="B16" s="76"/>
      <c r="C16" s="123"/>
      <c r="D16" s="121">
        <v>2</v>
      </c>
      <c r="E16" s="121"/>
      <c r="F16" s="142"/>
      <c r="G16" s="123"/>
      <c r="H16" s="121">
        <v>3</v>
      </c>
      <c r="I16" s="121"/>
      <c r="J16" s="142"/>
    </row>
    <row r="17" spans="1:10" x14ac:dyDescent="0.2">
      <c r="A17" s="54" t="s">
        <v>109</v>
      </c>
      <c r="B17" s="76"/>
      <c r="C17" s="123"/>
      <c r="D17" s="121"/>
      <c r="E17" s="108">
        <v>15</v>
      </c>
      <c r="F17" s="143">
        <v>0</v>
      </c>
      <c r="G17" s="123"/>
      <c r="H17" s="121"/>
      <c r="I17" s="108">
        <v>24</v>
      </c>
      <c r="J17" s="143">
        <v>0</v>
      </c>
    </row>
    <row r="18" spans="1:10" x14ac:dyDescent="0.2">
      <c r="A18" s="68" t="s">
        <v>173</v>
      </c>
      <c r="B18" s="76"/>
      <c r="C18" s="109">
        <v>20</v>
      </c>
      <c r="D18" s="121"/>
      <c r="E18" s="121"/>
      <c r="F18" s="143">
        <v>20</v>
      </c>
      <c r="G18" s="109">
        <v>21</v>
      </c>
      <c r="H18" s="121"/>
      <c r="I18" s="121"/>
      <c r="J18" s="143">
        <v>45</v>
      </c>
    </row>
    <row r="19" spans="1:10" x14ac:dyDescent="0.2">
      <c r="A19" s="68" t="s">
        <v>182</v>
      </c>
      <c r="B19" s="76"/>
      <c r="C19" s="123"/>
      <c r="D19" s="108">
        <v>35</v>
      </c>
      <c r="E19" s="121"/>
      <c r="F19" s="143">
        <v>35</v>
      </c>
      <c r="G19" s="123"/>
      <c r="H19" s="108">
        <v>37</v>
      </c>
      <c r="I19" s="121"/>
      <c r="J19" s="143">
        <v>37</v>
      </c>
    </row>
    <row r="20" spans="1:10" x14ac:dyDescent="0.2">
      <c r="A20" s="68" t="s">
        <v>183</v>
      </c>
      <c r="B20" s="76"/>
      <c r="C20" s="123"/>
      <c r="D20" s="108">
        <v>35</v>
      </c>
      <c r="E20" s="121"/>
      <c r="F20" s="143">
        <v>35</v>
      </c>
      <c r="G20" s="123"/>
      <c r="H20" s="108">
        <v>36</v>
      </c>
      <c r="I20" s="121"/>
      <c r="J20" s="143">
        <v>36</v>
      </c>
    </row>
    <row r="21" spans="1:10" x14ac:dyDescent="0.2">
      <c r="A21" s="68" t="s">
        <v>185</v>
      </c>
      <c r="B21" s="76"/>
      <c r="C21" s="123"/>
      <c r="D21" s="121"/>
      <c r="E21" s="108">
        <v>15</v>
      </c>
      <c r="F21" s="142"/>
      <c r="G21" s="123"/>
      <c r="H21" s="121"/>
      <c r="I21" s="108">
        <v>16</v>
      </c>
      <c r="J21" s="142"/>
    </row>
    <row r="22" spans="1:10" x14ac:dyDescent="0.2">
      <c r="A22" s="54"/>
      <c r="B22" s="76"/>
      <c r="C22" s="109"/>
      <c r="D22" s="108"/>
      <c r="E22" s="108"/>
      <c r="F22" s="143"/>
      <c r="G22" s="109"/>
      <c r="H22" s="108"/>
      <c r="I22" s="108"/>
      <c r="J22" s="143"/>
    </row>
    <row r="23" spans="1:10" x14ac:dyDescent="0.2">
      <c r="A23" s="68" t="s">
        <v>174</v>
      </c>
      <c r="B23" s="76"/>
      <c r="C23" s="109">
        <f>SUM(C6:C19)</f>
        <v>82</v>
      </c>
      <c r="D23" s="108">
        <f>SUM(D6:D21)</f>
        <v>123</v>
      </c>
      <c r="E23" s="108">
        <f>SUM(E6:E21)</f>
        <v>30</v>
      </c>
      <c r="F23" s="143">
        <f>SUM(F6:F21)</f>
        <v>94</v>
      </c>
      <c r="G23" s="109">
        <f>SUM(G6:G21)</f>
        <v>77</v>
      </c>
      <c r="H23" s="108">
        <f>SUM(H6:H21)</f>
        <v>127</v>
      </c>
      <c r="I23" s="108">
        <f>SUM(I6:I22)</f>
        <v>40</v>
      </c>
      <c r="J23" s="143">
        <f>SUM(J6:J20)</f>
        <v>123</v>
      </c>
    </row>
    <row r="24" spans="1:10" x14ac:dyDescent="0.2">
      <c r="A24" s="68"/>
      <c r="B24" s="76"/>
      <c r="C24" s="109"/>
      <c r="D24" s="108"/>
      <c r="E24" s="108"/>
      <c r="F24" s="143"/>
      <c r="G24" s="109"/>
      <c r="H24" s="108"/>
      <c r="I24" s="108"/>
      <c r="J24" s="143"/>
    </row>
    <row r="25" spans="1:10" x14ac:dyDescent="0.2">
      <c r="A25" s="111" t="s">
        <v>163</v>
      </c>
      <c r="B25" s="112"/>
      <c r="C25" s="113">
        <f>(SUM(C23:E23))+F15</f>
        <v>239</v>
      </c>
      <c r="D25" s="140"/>
      <c r="E25" s="140"/>
      <c r="F25" s="110"/>
      <c r="G25" s="113">
        <f>SUM(G23:I23)+J15</f>
        <v>249</v>
      </c>
      <c r="H25" s="140"/>
      <c r="I25" s="140"/>
      <c r="J25" s="110"/>
    </row>
    <row r="26" spans="1:10" x14ac:dyDescent="0.2">
      <c r="A26" s="56"/>
      <c r="B26" s="76"/>
      <c r="C26" s="109"/>
      <c r="D26" s="108"/>
      <c r="E26" s="108"/>
      <c r="F26" s="143"/>
      <c r="G26" s="109"/>
      <c r="H26" s="108"/>
      <c r="I26" s="108"/>
      <c r="J26" s="143"/>
    </row>
    <row r="27" spans="1:10" x14ac:dyDescent="0.2">
      <c r="A27" s="56"/>
      <c r="B27" s="76"/>
      <c r="C27" s="109"/>
      <c r="D27" s="108"/>
      <c r="E27" s="108"/>
      <c r="F27" s="143"/>
      <c r="G27" s="109"/>
      <c r="H27" s="108"/>
      <c r="I27" s="108"/>
      <c r="J27" s="143"/>
    </row>
    <row r="28" spans="1:10" ht="15.75" x14ac:dyDescent="0.25">
      <c r="A28" s="95" t="s">
        <v>179</v>
      </c>
      <c r="B28" s="76"/>
      <c r="C28" s="109"/>
      <c r="D28" s="108"/>
      <c r="E28" s="108"/>
      <c r="F28" s="143"/>
      <c r="G28" s="109"/>
      <c r="H28" s="108"/>
      <c r="I28" s="108"/>
      <c r="J28" s="143"/>
    </row>
    <row r="29" spans="1:10" x14ac:dyDescent="0.2">
      <c r="A29" s="68" t="s">
        <v>209</v>
      </c>
      <c r="B29" s="76"/>
      <c r="C29" s="125">
        <v>100</v>
      </c>
      <c r="D29" s="121"/>
      <c r="E29" s="121"/>
      <c r="F29" s="142"/>
      <c r="G29" s="125">
        <v>90</v>
      </c>
      <c r="H29" s="121"/>
      <c r="I29" s="121"/>
      <c r="J29" s="142"/>
    </row>
    <row r="30" spans="1:10" x14ac:dyDescent="0.2">
      <c r="A30" s="68" t="s">
        <v>171</v>
      </c>
      <c r="B30" s="76"/>
      <c r="C30" s="125">
        <v>210</v>
      </c>
      <c r="D30" s="121"/>
      <c r="E30" s="121"/>
      <c r="F30" s="142"/>
      <c r="G30" s="125">
        <v>150</v>
      </c>
      <c r="H30" s="121"/>
      <c r="I30" s="121"/>
      <c r="J30" s="142"/>
    </row>
    <row r="31" spans="1:10" x14ac:dyDescent="0.2">
      <c r="A31" s="68" t="s">
        <v>171</v>
      </c>
      <c r="B31" s="76"/>
      <c r="C31" s="125">
        <v>210</v>
      </c>
      <c r="D31" s="121"/>
      <c r="E31" s="121"/>
      <c r="F31" s="142"/>
      <c r="G31" s="125">
        <v>210</v>
      </c>
      <c r="H31" s="121"/>
      <c r="I31" s="121"/>
      <c r="J31" s="142"/>
    </row>
    <row r="32" spans="1:10" x14ac:dyDescent="0.2">
      <c r="A32" s="68" t="s">
        <v>186</v>
      </c>
      <c r="B32" s="76"/>
      <c r="C32" s="125">
        <v>20</v>
      </c>
      <c r="D32" s="121"/>
      <c r="E32" s="121"/>
      <c r="F32" s="142"/>
      <c r="G32" s="125">
        <v>15</v>
      </c>
      <c r="H32" s="121"/>
      <c r="I32" s="121"/>
      <c r="J32" s="142"/>
    </row>
    <row r="33" spans="1:10" x14ac:dyDescent="0.2">
      <c r="A33" s="68" t="s">
        <v>172</v>
      </c>
      <c r="B33" s="124"/>
      <c r="C33" s="132">
        <v>400</v>
      </c>
      <c r="D33" s="122"/>
      <c r="E33" s="122"/>
      <c r="F33" s="144"/>
      <c r="G33" s="132">
        <v>410</v>
      </c>
      <c r="H33" s="122"/>
      <c r="I33" s="122"/>
      <c r="J33" s="144"/>
    </row>
    <row r="34" spans="1:10" x14ac:dyDescent="0.2">
      <c r="A34" s="68" t="s">
        <v>180</v>
      </c>
      <c r="B34" s="124"/>
      <c r="C34" s="132">
        <v>30</v>
      </c>
      <c r="D34" s="122"/>
      <c r="E34" s="122"/>
      <c r="F34" s="144"/>
      <c r="G34" s="132">
        <v>35</v>
      </c>
      <c r="H34" s="122"/>
      <c r="I34" s="122"/>
      <c r="J34" s="144"/>
    </row>
    <row r="35" spans="1:10" x14ac:dyDescent="0.2">
      <c r="A35" s="68" t="s">
        <v>157</v>
      </c>
      <c r="B35" s="124"/>
      <c r="C35" s="132">
        <v>60</v>
      </c>
      <c r="D35" s="122"/>
      <c r="E35" s="122"/>
      <c r="F35" s="144"/>
      <c r="G35" s="132">
        <v>60</v>
      </c>
      <c r="H35" s="122"/>
      <c r="I35" s="122"/>
      <c r="J35" s="144"/>
    </row>
    <row r="36" spans="1:10" x14ac:dyDescent="0.2">
      <c r="A36" s="68"/>
      <c r="B36" s="77"/>
      <c r="C36" s="96"/>
      <c r="D36" s="98"/>
      <c r="E36" s="98"/>
      <c r="F36" s="100"/>
      <c r="G36" s="96"/>
      <c r="H36" s="98"/>
      <c r="I36" s="98"/>
      <c r="J36" s="100"/>
    </row>
    <row r="37" spans="1:10" x14ac:dyDescent="0.2">
      <c r="A37" s="68"/>
      <c r="B37" s="77"/>
      <c r="C37" s="96"/>
      <c r="D37" s="98"/>
      <c r="E37" s="98"/>
      <c r="F37" s="100"/>
      <c r="G37" s="96"/>
      <c r="H37" s="98"/>
      <c r="I37" s="98"/>
      <c r="J37" s="100"/>
    </row>
    <row r="38" spans="1:10" x14ac:dyDescent="0.2">
      <c r="A38" s="53"/>
      <c r="B38" s="77"/>
      <c r="C38" s="96"/>
      <c r="D38" s="98"/>
      <c r="E38" s="98"/>
      <c r="F38" s="100"/>
      <c r="G38" s="96"/>
      <c r="H38" s="98"/>
      <c r="I38" s="98"/>
      <c r="J38" s="100"/>
    </row>
    <row r="39" spans="1:10" x14ac:dyDescent="0.2">
      <c r="A39" s="53"/>
      <c r="B39" s="77"/>
      <c r="C39" s="116" t="s">
        <v>110</v>
      </c>
      <c r="D39" s="117" t="s">
        <v>175</v>
      </c>
      <c r="E39" s="141"/>
      <c r="F39" s="118" t="s">
        <v>176</v>
      </c>
      <c r="G39" s="116" t="s">
        <v>110</v>
      </c>
      <c r="H39" s="117" t="s">
        <v>175</v>
      </c>
      <c r="I39" s="141"/>
      <c r="J39" s="118" t="s">
        <v>176</v>
      </c>
    </row>
    <row r="40" spans="1:10" ht="15.75" x14ac:dyDescent="0.25">
      <c r="A40" s="62" t="s">
        <v>19</v>
      </c>
      <c r="B40" s="64">
        <v>550</v>
      </c>
      <c r="C40" s="145"/>
      <c r="D40" s="146"/>
      <c r="E40" s="146"/>
      <c r="F40" s="147"/>
      <c r="G40" s="145"/>
      <c r="H40" s="146"/>
      <c r="I40" s="146"/>
      <c r="J40" s="147"/>
    </row>
    <row r="41" spans="1:10" x14ac:dyDescent="0.2">
      <c r="A41" s="54" t="s">
        <v>111</v>
      </c>
      <c r="B41" s="64">
        <v>5514</v>
      </c>
      <c r="C41" s="125">
        <v>21901.59</v>
      </c>
      <c r="D41" s="131">
        <f>C41/F41</f>
        <v>184.04697478991596</v>
      </c>
      <c r="E41" s="131"/>
      <c r="F41" s="148">
        <f>SUM(D6:D16)+SUM(C6:C16)+F15</f>
        <v>119</v>
      </c>
      <c r="G41" s="125">
        <v>38349.56</v>
      </c>
      <c r="H41" s="131">
        <f>G41/J41</f>
        <v>333.47443478260868</v>
      </c>
      <c r="I41" s="131"/>
      <c r="J41" s="148">
        <f>SUM(G6:G16)+SUM(H6:H16)+J15</f>
        <v>115</v>
      </c>
    </row>
    <row r="42" spans="1:10" x14ac:dyDescent="0.2">
      <c r="A42" s="54" t="s">
        <v>112</v>
      </c>
      <c r="B42" s="64">
        <v>5505</v>
      </c>
      <c r="C42" s="125">
        <f>(C25*42.5*6)</f>
        <v>60945</v>
      </c>
      <c r="D42" s="131">
        <f t="shared" ref="D42:D58" si="0">C42/F42</f>
        <v>255</v>
      </c>
      <c r="E42" s="131"/>
      <c r="F42" s="148">
        <f>C25</f>
        <v>239</v>
      </c>
      <c r="G42" s="125">
        <v>87390.06</v>
      </c>
      <c r="H42" s="131">
        <f t="shared" ref="H42:H58" si="1">G42/J42</f>
        <v>350.96409638554218</v>
      </c>
      <c r="I42" s="131"/>
      <c r="J42" s="148">
        <f>G25</f>
        <v>249</v>
      </c>
    </row>
    <row r="43" spans="1:10" x14ac:dyDescent="0.2">
      <c r="A43" s="54" t="s">
        <v>113</v>
      </c>
      <c r="B43" s="64">
        <v>5505</v>
      </c>
      <c r="C43" s="125"/>
      <c r="D43" s="131">
        <f t="shared" si="0"/>
        <v>0</v>
      </c>
      <c r="E43" s="131"/>
      <c r="F43" s="148">
        <f>C25</f>
        <v>239</v>
      </c>
      <c r="G43" s="152"/>
      <c r="H43" s="131">
        <f t="shared" si="1"/>
        <v>0</v>
      </c>
      <c r="I43" s="131"/>
      <c r="J43" s="148">
        <f>G25</f>
        <v>249</v>
      </c>
    </row>
    <row r="44" spans="1:10" x14ac:dyDescent="0.2">
      <c r="A44" s="68" t="s">
        <v>188</v>
      </c>
      <c r="B44" s="64">
        <v>5505</v>
      </c>
      <c r="C44" s="125">
        <f>7.15*5*F44</f>
        <v>8544.25</v>
      </c>
      <c r="D44" s="131">
        <f t="shared" si="0"/>
        <v>35.75</v>
      </c>
      <c r="E44" s="131"/>
      <c r="F44" s="148">
        <f>C25</f>
        <v>239</v>
      </c>
      <c r="G44" s="152"/>
      <c r="H44" s="131">
        <f t="shared" si="1"/>
        <v>0</v>
      </c>
      <c r="I44" s="131"/>
      <c r="J44" s="148">
        <f>G25</f>
        <v>249</v>
      </c>
    </row>
    <row r="45" spans="1:10" x14ac:dyDescent="0.2">
      <c r="A45" s="54" t="s">
        <v>114</v>
      </c>
      <c r="B45" s="64">
        <v>5505</v>
      </c>
      <c r="C45" s="125">
        <f>9.5*5*F45</f>
        <v>11352.5</v>
      </c>
      <c r="D45" s="131">
        <f t="shared" si="0"/>
        <v>47.5</v>
      </c>
      <c r="E45" s="131"/>
      <c r="F45" s="148">
        <f>C25</f>
        <v>239</v>
      </c>
      <c r="G45" s="152"/>
      <c r="H45" s="131">
        <f t="shared" si="1"/>
        <v>0</v>
      </c>
      <c r="I45" s="131"/>
      <c r="J45" s="148">
        <f>G25</f>
        <v>249</v>
      </c>
    </row>
    <row r="46" spans="1:10" x14ac:dyDescent="0.2">
      <c r="A46" s="68" t="s">
        <v>158</v>
      </c>
      <c r="B46" s="64">
        <v>5505</v>
      </c>
      <c r="C46" s="125">
        <f>10.5*5*F46</f>
        <v>12547.5</v>
      </c>
      <c r="D46" s="131">
        <f t="shared" si="0"/>
        <v>52.5</v>
      </c>
      <c r="E46" s="131"/>
      <c r="F46" s="148">
        <f>C25</f>
        <v>239</v>
      </c>
      <c r="G46" s="152"/>
      <c r="H46" s="131">
        <f t="shared" si="1"/>
        <v>0</v>
      </c>
      <c r="I46" s="131"/>
      <c r="J46" s="148">
        <f>G25</f>
        <v>249</v>
      </c>
    </row>
    <row r="47" spans="1:10" x14ac:dyDescent="0.2">
      <c r="A47" s="68" t="s">
        <v>177</v>
      </c>
      <c r="B47" s="64">
        <v>5502</v>
      </c>
      <c r="C47" s="125">
        <v>2200</v>
      </c>
      <c r="D47" s="131">
        <f t="shared" si="0"/>
        <v>9.2050209205020916</v>
      </c>
      <c r="E47" s="131"/>
      <c r="F47" s="148">
        <f>C25</f>
        <v>239</v>
      </c>
      <c r="G47" s="125">
        <v>12663.27</v>
      </c>
      <c r="H47" s="131">
        <f t="shared" si="1"/>
        <v>50.85650602409639</v>
      </c>
      <c r="I47" s="131"/>
      <c r="J47" s="148">
        <f>G25</f>
        <v>249</v>
      </c>
    </row>
    <row r="48" spans="1:10" x14ac:dyDescent="0.2">
      <c r="A48" s="54" t="s">
        <v>115</v>
      </c>
      <c r="B48" s="64">
        <v>5507</v>
      </c>
      <c r="C48" s="125">
        <v>2500</v>
      </c>
      <c r="D48" s="131">
        <f t="shared" si="0"/>
        <v>10.460251046025105</v>
      </c>
      <c r="E48" s="131"/>
      <c r="F48" s="148">
        <f>C25</f>
        <v>239</v>
      </c>
      <c r="G48" s="125">
        <v>2057.65</v>
      </c>
      <c r="H48" s="131">
        <f t="shared" si="1"/>
        <v>8.2636546184738968</v>
      </c>
      <c r="I48" s="131"/>
      <c r="J48" s="148">
        <f>G25</f>
        <v>249</v>
      </c>
    </row>
    <row r="49" spans="1:10" x14ac:dyDescent="0.2">
      <c r="A49" s="53" t="s">
        <v>116</v>
      </c>
      <c r="B49" s="67">
        <v>5515</v>
      </c>
      <c r="C49" s="132"/>
      <c r="D49" s="131">
        <f t="shared" si="0"/>
        <v>0</v>
      </c>
      <c r="E49" s="131"/>
      <c r="F49" s="149">
        <f>C25</f>
        <v>239</v>
      </c>
      <c r="G49" s="132">
        <v>3488.35</v>
      </c>
      <c r="H49" s="131">
        <f t="shared" si="1"/>
        <v>14.009437751004016</v>
      </c>
      <c r="I49" s="131"/>
      <c r="J49" s="149">
        <f>G25</f>
        <v>249</v>
      </c>
    </row>
    <row r="50" spans="1:10" x14ac:dyDescent="0.2">
      <c r="A50" s="54" t="s">
        <v>117</v>
      </c>
      <c r="B50" s="64">
        <v>5506</v>
      </c>
      <c r="C50" s="125"/>
      <c r="D50" s="131">
        <f t="shared" si="0"/>
        <v>0</v>
      </c>
      <c r="E50" s="131"/>
      <c r="F50" s="148">
        <f>C25</f>
        <v>239</v>
      </c>
      <c r="G50" s="125">
        <v>3079.9</v>
      </c>
      <c r="H50" s="131">
        <f t="shared" si="1"/>
        <v>12.369076305220885</v>
      </c>
      <c r="I50" s="131"/>
      <c r="J50" s="148">
        <f>G25</f>
        <v>249</v>
      </c>
    </row>
    <row r="51" spans="1:10" x14ac:dyDescent="0.2">
      <c r="A51" s="93" t="s">
        <v>178</v>
      </c>
      <c r="B51" s="76">
        <v>5510</v>
      </c>
      <c r="C51" s="125"/>
      <c r="D51" s="131">
        <f t="shared" si="0"/>
        <v>0</v>
      </c>
      <c r="E51" s="131"/>
      <c r="F51" s="148">
        <f>C25</f>
        <v>239</v>
      </c>
      <c r="G51" s="125">
        <v>911.9</v>
      </c>
      <c r="H51" s="131">
        <f t="shared" si="1"/>
        <v>3.6622489959839357</v>
      </c>
      <c r="I51" s="131"/>
      <c r="J51" s="148">
        <f>G25</f>
        <v>249</v>
      </c>
    </row>
    <row r="52" spans="1:10" x14ac:dyDescent="0.2">
      <c r="A52" s="55" t="s">
        <v>118</v>
      </c>
      <c r="B52" s="64">
        <v>5504</v>
      </c>
      <c r="C52" s="125"/>
      <c r="D52" s="131">
        <f t="shared" si="0"/>
        <v>0</v>
      </c>
      <c r="E52" s="131"/>
      <c r="F52" s="148">
        <f>C25</f>
        <v>239</v>
      </c>
      <c r="G52" s="125">
        <v>0</v>
      </c>
      <c r="H52" s="131">
        <f t="shared" si="1"/>
        <v>0</v>
      </c>
      <c r="I52" s="131"/>
      <c r="J52" s="148">
        <f>G25</f>
        <v>249</v>
      </c>
    </row>
    <row r="53" spans="1:10" x14ac:dyDescent="0.2">
      <c r="A53" s="53" t="s">
        <v>119</v>
      </c>
      <c r="B53" s="67">
        <v>5509</v>
      </c>
      <c r="C53" s="132"/>
      <c r="D53" s="131">
        <f t="shared" si="0"/>
        <v>0</v>
      </c>
      <c r="E53" s="131"/>
      <c r="F53" s="149">
        <f>C25</f>
        <v>239</v>
      </c>
      <c r="G53" s="132">
        <v>200.62</v>
      </c>
      <c r="H53" s="131">
        <f t="shared" si="1"/>
        <v>0.80570281124497989</v>
      </c>
      <c r="I53" s="131"/>
      <c r="J53" s="149">
        <f>G25</f>
        <v>249</v>
      </c>
    </row>
    <row r="54" spans="1:10" x14ac:dyDescent="0.2">
      <c r="A54" s="53" t="s">
        <v>120</v>
      </c>
      <c r="B54" s="67">
        <v>5501</v>
      </c>
      <c r="C54" s="132"/>
      <c r="D54" s="131">
        <f t="shared" si="0"/>
        <v>0</v>
      </c>
      <c r="E54" s="131"/>
      <c r="F54" s="149">
        <f>C25</f>
        <v>239</v>
      </c>
      <c r="G54" s="132">
        <v>388.55</v>
      </c>
      <c r="H54" s="131">
        <f t="shared" si="1"/>
        <v>1.5604417670682731</v>
      </c>
      <c r="I54" s="131"/>
      <c r="J54" s="149">
        <f>G25</f>
        <v>249</v>
      </c>
    </row>
    <row r="55" spans="1:10" x14ac:dyDescent="0.2">
      <c r="A55" s="56" t="s">
        <v>121</v>
      </c>
      <c r="B55" s="76">
        <v>5517</v>
      </c>
      <c r="C55" s="125"/>
      <c r="D55" s="131">
        <f t="shared" si="0"/>
        <v>0</v>
      </c>
      <c r="E55" s="131"/>
      <c r="F55" s="148">
        <f>C25</f>
        <v>239</v>
      </c>
      <c r="G55" s="125">
        <v>0</v>
      </c>
      <c r="H55" s="131">
        <f t="shared" si="1"/>
        <v>0</v>
      </c>
      <c r="I55" s="131"/>
      <c r="J55" s="148">
        <f>G25</f>
        <v>249</v>
      </c>
    </row>
    <row r="56" spans="1:10" x14ac:dyDescent="0.2">
      <c r="A56" s="68" t="s">
        <v>190</v>
      </c>
      <c r="B56" s="64">
        <v>5508</v>
      </c>
      <c r="C56" s="125">
        <v>1525</v>
      </c>
      <c r="D56" s="131">
        <f t="shared" si="0"/>
        <v>6.3807531380753142</v>
      </c>
      <c r="E56" s="131"/>
      <c r="F56" s="148">
        <f>C25</f>
        <v>239</v>
      </c>
      <c r="G56" s="125">
        <v>3916.4</v>
      </c>
      <c r="H56" s="131">
        <f t="shared" si="1"/>
        <v>15.728514056224901</v>
      </c>
      <c r="I56" s="131"/>
      <c r="J56" s="148">
        <f>G25</f>
        <v>249</v>
      </c>
    </row>
    <row r="57" spans="1:10" x14ac:dyDescent="0.2">
      <c r="A57" s="93" t="s">
        <v>191</v>
      </c>
      <c r="B57" s="76">
        <v>5511</v>
      </c>
      <c r="C57" s="125">
        <v>100</v>
      </c>
      <c r="D57" s="131">
        <f t="shared" si="0"/>
        <v>0.41841004184100417</v>
      </c>
      <c r="E57" s="131"/>
      <c r="F57" s="148">
        <f>C25</f>
        <v>239</v>
      </c>
      <c r="G57" s="125">
        <v>0</v>
      </c>
      <c r="H57" s="131">
        <f t="shared" si="1"/>
        <v>0</v>
      </c>
      <c r="I57" s="131"/>
      <c r="J57" s="148">
        <f>G25</f>
        <v>249</v>
      </c>
    </row>
    <row r="58" spans="1:10" x14ac:dyDescent="0.2">
      <c r="A58" s="93" t="s">
        <v>157</v>
      </c>
      <c r="B58" s="76">
        <v>55142</v>
      </c>
      <c r="C58" s="125">
        <v>900</v>
      </c>
      <c r="D58" s="131">
        <f t="shared" si="0"/>
        <v>60</v>
      </c>
      <c r="E58" s="131"/>
      <c r="F58" s="148">
        <v>15</v>
      </c>
      <c r="G58" s="125">
        <v>1870</v>
      </c>
      <c r="H58" s="131">
        <f t="shared" si="1"/>
        <v>124.66666666666667</v>
      </c>
      <c r="I58" s="131"/>
      <c r="J58" s="148">
        <v>15</v>
      </c>
    </row>
    <row r="59" spans="1:10" x14ac:dyDescent="0.2">
      <c r="A59" s="93" t="s">
        <v>192</v>
      </c>
      <c r="B59" s="76">
        <v>5518</v>
      </c>
      <c r="C59" s="125"/>
      <c r="D59" s="131"/>
      <c r="E59" s="131"/>
      <c r="F59" s="148"/>
      <c r="G59" s="125">
        <v>1828.83</v>
      </c>
      <c r="H59" s="131"/>
      <c r="I59" s="131"/>
      <c r="J59" s="148"/>
    </row>
    <row r="60" spans="1:10" x14ac:dyDescent="0.2">
      <c r="A60" s="93" t="s">
        <v>193</v>
      </c>
      <c r="B60" s="76">
        <v>5520</v>
      </c>
      <c r="C60" s="125"/>
      <c r="D60" s="131"/>
      <c r="E60" s="131"/>
      <c r="F60" s="148"/>
      <c r="G60" s="125">
        <v>2954.76</v>
      </c>
      <c r="H60" s="131"/>
      <c r="I60" s="131"/>
      <c r="J60" s="148"/>
    </row>
    <row r="61" spans="1:10" x14ac:dyDescent="0.2">
      <c r="A61" s="93" t="s">
        <v>194</v>
      </c>
      <c r="B61" s="76">
        <v>550</v>
      </c>
      <c r="C61" s="125">
        <v>2500</v>
      </c>
      <c r="D61" s="131"/>
      <c r="E61" s="131"/>
      <c r="F61" s="148"/>
      <c r="G61" s="125">
        <v>240.88</v>
      </c>
      <c r="H61" s="131"/>
      <c r="I61" s="131"/>
      <c r="J61" s="148"/>
    </row>
    <row r="62" spans="1:10" x14ac:dyDescent="0.2">
      <c r="A62" s="93" t="s">
        <v>195</v>
      </c>
      <c r="B62" s="76">
        <v>5516</v>
      </c>
      <c r="C62" s="125"/>
      <c r="D62" s="131"/>
      <c r="E62" s="131"/>
      <c r="F62" s="148"/>
      <c r="G62" s="125">
        <v>-200</v>
      </c>
      <c r="H62" s="131"/>
      <c r="I62" s="131"/>
      <c r="J62" s="148"/>
    </row>
    <row r="63" spans="1:10" x14ac:dyDescent="0.2">
      <c r="A63" s="53"/>
      <c r="B63" s="77"/>
      <c r="C63" s="96"/>
      <c r="D63" s="98"/>
      <c r="E63" s="98"/>
      <c r="F63" s="100"/>
      <c r="G63" s="96"/>
      <c r="H63" s="98"/>
      <c r="I63" s="98"/>
      <c r="J63" s="100"/>
    </row>
    <row r="64" spans="1:10" x14ac:dyDescent="0.2">
      <c r="A64" s="57" t="s">
        <v>122</v>
      </c>
      <c r="B64" s="66"/>
      <c r="C64" s="135">
        <f>SUM(C40:C62)</f>
        <v>125015.84</v>
      </c>
      <c r="D64" s="136">
        <f>SUM(D40:D62)</f>
        <v>661.26140993635943</v>
      </c>
      <c r="E64" s="136"/>
      <c r="F64" s="101"/>
      <c r="G64" s="135">
        <f>SUM(G40:G62)</f>
        <v>159140.72999999995</v>
      </c>
      <c r="H64" s="136">
        <f>SUM(H40:H62)</f>
        <v>916.36078016413467</v>
      </c>
      <c r="I64" s="136"/>
      <c r="J64" s="101"/>
    </row>
    <row r="65" spans="1:10" x14ac:dyDescent="0.2">
      <c r="A65" s="57"/>
      <c r="B65" s="66"/>
      <c r="C65" s="126"/>
      <c r="D65" s="127"/>
      <c r="E65" s="127"/>
      <c r="F65" s="128"/>
      <c r="G65" s="126"/>
      <c r="H65" s="127"/>
      <c r="I65" s="127"/>
      <c r="J65" s="128"/>
    </row>
    <row r="66" spans="1:10" x14ac:dyDescent="0.2">
      <c r="A66" s="57"/>
      <c r="B66" s="66"/>
      <c r="C66" s="114" t="s">
        <v>110</v>
      </c>
      <c r="D66" s="130" t="s">
        <v>175</v>
      </c>
      <c r="E66" s="129"/>
      <c r="F66" s="115" t="s">
        <v>176</v>
      </c>
      <c r="G66" s="114" t="s">
        <v>110</v>
      </c>
      <c r="H66" s="130" t="s">
        <v>175</v>
      </c>
      <c r="I66" s="129"/>
      <c r="J66" s="115" t="s">
        <v>176</v>
      </c>
    </row>
    <row r="67" spans="1:10" ht="15.75" x14ac:dyDescent="0.25">
      <c r="A67" s="63" t="s">
        <v>1</v>
      </c>
      <c r="B67" s="67">
        <v>434</v>
      </c>
      <c r="C67" s="119"/>
      <c r="D67" s="120"/>
      <c r="E67" s="120"/>
      <c r="F67" s="150"/>
      <c r="G67" s="119"/>
      <c r="H67" s="120"/>
      <c r="I67" s="120"/>
      <c r="J67" s="150"/>
    </row>
    <row r="68" spans="1:10" x14ac:dyDescent="0.2">
      <c r="A68" s="94" t="s">
        <v>160</v>
      </c>
      <c r="B68" s="67">
        <v>4341</v>
      </c>
      <c r="C68" s="132">
        <f>C23*C29</f>
        <v>8200</v>
      </c>
      <c r="D68" s="151">
        <f>C68/C25</f>
        <v>34.30962343096234</v>
      </c>
      <c r="E68" s="151"/>
      <c r="F68" s="149">
        <f>C25</f>
        <v>239</v>
      </c>
      <c r="G68" s="132">
        <f>G23*G29</f>
        <v>6930</v>
      </c>
      <c r="H68" s="151">
        <f>G68/G25</f>
        <v>27.831325301204821</v>
      </c>
      <c r="I68" s="151"/>
      <c r="J68" s="149">
        <f>G25</f>
        <v>249</v>
      </c>
    </row>
    <row r="69" spans="1:10" x14ac:dyDescent="0.2">
      <c r="A69" s="94" t="s">
        <v>159</v>
      </c>
      <c r="B69" s="67">
        <v>4341</v>
      </c>
      <c r="C69" s="132">
        <f>D23*C30</f>
        <v>25830</v>
      </c>
      <c r="D69" s="151">
        <f>C69/C25</f>
        <v>108.07531380753139</v>
      </c>
      <c r="E69" s="151"/>
      <c r="F69" s="149">
        <f>C25</f>
        <v>239</v>
      </c>
      <c r="G69" s="132">
        <v>17465</v>
      </c>
      <c r="H69" s="151">
        <f>G69/G25</f>
        <v>70.140562248995991</v>
      </c>
      <c r="I69" s="151"/>
      <c r="J69" s="149">
        <f>G25</f>
        <v>249</v>
      </c>
    </row>
    <row r="70" spans="1:10" x14ac:dyDescent="0.2">
      <c r="A70" s="94" t="s">
        <v>123</v>
      </c>
      <c r="B70" s="67">
        <v>4342</v>
      </c>
      <c r="C70" s="132">
        <f>F23*C33</f>
        <v>37600</v>
      </c>
      <c r="D70" s="133">
        <f>C70/C25</f>
        <v>157.32217573221757</v>
      </c>
      <c r="E70" s="133"/>
      <c r="F70" s="149">
        <f>C25</f>
        <v>239</v>
      </c>
      <c r="G70" s="132">
        <v>32221</v>
      </c>
      <c r="H70" s="133">
        <f>G70/G25</f>
        <v>129.40160642570282</v>
      </c>
      <c r="I70" s="133"/>
      <c r="J70" s="149">
        <f>G25</f>
        <v>249</v>
      </c>
    </row>
    <row r="71" spans="1:10" x14ac:dyDescent="0.2">
      <c r="A71" s="94" t="s">
        <v>196</v>
      </c>
      <c r="B71" s="67">
        <v>4343</v>
      </c>
      <c r="C71" s="132"/>
      <c r="D71" s="133"/>
      <c r="E71" s="133"/>
      <c r="F71" s="149"/>
      <c r="G71" s="132">
        <v>90</v>
      </c>
      <c r="H71" s="133"/>
      <c r="I71" s="133"/>
      <c r="J71" s="149"/>
    </row>
    <row r="72" spans="1:10" x14ac:dyDescent="0.2">
      <c r="A72" s="94" t="s">
        <v>197</v>
      </c>
      <c r="B72" s="67">
        <v>4345</v>
      </c>
      <c r="C72" s="132"/>
      <c r="D72" s="133"/>
      <c r="E72" s="133"/>
      <c r="F72" s="149"/>
      <c r="G72" s="132">
        <v>1153.6300000000001</v>
      </c>
      <c r="H72" s="133"/>
      <c r="I72" s="133"/>
      <c r="J72" s="149"/>
    </row>
    <row r="73" spans="1:10" x14ac:dyDescent="0.2">
      <c r="A73" s="94" t="s">
        <v>198</v>
      </c>
      <c r="B73" s="67">
        <v>4346</v>
      </c>
      <c r="C73" s="132">
        <f>F73*C35</f>
        <v>900</v>
      </c>
      <c r="D73" s="133"/>
      <c r="E73" s="133"/>
      <c r="F73" s="149">
        <v>15</v>
      </c>
      <c r="G73" s="132">
        <v>1855</v>
      </c>
      <c r="H73" s="133"/>
      <c r="I73" s="133"/>
      <c r="J73" s="149"/>
    </row>
    <row r="74" spans="1:10" x14ac:dyDescent="0.2">
      <c r="A74" s="94" t="s">
        <v>199</v>
      </c>
      <c r="B74" s="67">
        <v>4347</v>
      </c>
      <c r="C74" s="132"/>
      <c r="D74" s="133"/>
      <c r="E74" s="133"/>
      <c r="F74" s="149"/>
      <c r="G74" s="132">
        <v>3280</v>
      </c>
      <c r="H74" s="133"/>
      <c r="I74" s="133"/>
      <c r="J74" s="149"/>
    </row>
    <row r="75" spans="1:10" x14ac:dyDescent="0.2">
      <c r="A75" s="94" t="s">
        <v>189</v>
      </c>
      <c r="B75" s="67">
        <v>4348</v>
      </c>
      <c r="C75" s="132">
        <f>F75*C34</f>
        <v>600</v>
      </c>
      <c r="D75" s="133"/>
      <c r="E75" s="134"/>
      <c r="F75" s="149">
        <v>20</v>
      </c>
      <c r="G75" s="132">
        <v>1085</v>
      </c>
      <c r="H75" s="133"/>
      <c r="I75" s="134"/>
      <c r="J75" s="149"/>
    </row>
    <row r="76" spans="1:10" x14ac:dyDescent="0.2">
      <c r="A76" s="94" t="s">
        <v>200</v>
      </c>
      <c r="B76" s="67">
        <v>4349</v>
      </c>
      <c r="C76" s="132"/>
      <c r="D76" s="133"/>
      <c r="E76" s="134"/>
      <c r="F76" s="149"/>
      <c r="G76" s="132">
        <v>2996</v>
      </c>
      <c r="H76" s="133"/>
      <c r="I76" s="134"/>
      <c r="J76" s="149"/>
    </row>
    <row r="77" spans="1:10" x14ac:dyDescent="0.2">
      <c r="A77" s="94" t="s">
        <v>201</v>
      </c>
      <c r="B77" s="67">
        <v>434</v>
      </c>
      <c r="C77" s="132"/>
      <c r="D77" s="133"/>
      <c r="E77" s="134"/>
      <c r="F77" s="149"/>
      <c r="G77" s="132">
        <v>1000</v>
      </c>
      <c r="H77" s="133"/>
      <c r="I77" s="134"/>
      <c r="J77" s="149"/>
    </row>
    <row r="78" spans="1:10" x14ac:dyDescent="0.2">
      <c r="A78" s="94" t="s">
        <v>181</v>
      </c>
      <c r="B78" s="67"/>
      <c r="C78" s="132">
        <v>6000</v>
      </c>
      <c r="D78" s="133"/>
      <c r="E78" s="134"/>
      <c r="F78" s="149"/>
      <c r="G78" s="132">
        <v>6000</v>
      </c>
      <c r="H78" s="133"/>
      <c r="I78" s="134"/>
      <c r="J78" s="149"/>
    </row>
    <row r="79" spans="1:10" x14ac:dyDescent="0.2">
      <c r="A79" s="58"/>
      <c r="B79" s="65"/>
      <c r="C79" s="97"/>
      <c r="D79" s="99"/>
      <c r="E79" s="99"/>
      <c r="F79" s="102"/>
      <c r="G79" s="97"/>
      <c r="H79" s="99"/>
      <c r="I79" s="99"/>
      <c r="J79" s="102"/>
    </row>
    <row r="80" spans="1:10" x14ac:dyDescent="0.2">
      <c r="A80" s="57" t="s">
        <v>124</v>
      </c>
      <c r="B80" s="66"/>
      <c r="C80" s="135">
        <f>SUM(C68:C78)</f>
        <v>79130</v>
      </c>
      <c r="D80" s="136">
        <f>SUM(D68:D78)</f>
        <v>299.70711297071131</v>
      </c>
      <c r="E80" s="136"/>
      <c r="F80" s="101">
        <f>C25</f>
        <v>239</v>
      </c>
      <c r="G80" s="135">
        <f>SUM(G68:G78)</f>
        <v>74075.63</v>
      </c>
      <c r="H80" s="136">
        <f>SUM(H68:H78)</f>
        <v>227.37349397590364</v>
      </c>
      <c r="I80" s="136"/>
      <c r="J80" s="101">
        <f>G25</f>
        <v>249</v>
      </c>
    </row>
    <row r="81" spans="1:10" x14ac:dyDescent="0.2">
      <c r="A81" s="58"/>
      <c r="B81" s="65"/>
      <c r="C81" s="97"/>
      <c r="D81" s="99"/>
      <c r="E81" s="99"/>
      <c r="F81" s="102"/>
      <c r="G81" s="97"/>
      <c r="H81" s="99"/>
      <c r="I81" s="99"/>
      <c r="J81" s="102"/>
    </row>
    <row r="82" spans="1:10" x14ac:dyDescent="0.2">
      <c r="A82" s="58"/>
      <c r="B82" s="65"/>
      <c r="C82" s="119" t="s">
        <v>110</v>
      </c>
      <c r="D82" s="120"/>
      <c r="E82" s="120"/>
      <c r="F82" s="150"/>
      <c r="G82" s="119" t="s">
        <v>110</v>
      </c>
      <c r="H82" s="120"/>
      <c r="I82" s="120"/>
      <c r="J82" s="150"/>
    </row>
    <row r="83" spans="1:10" ht="13.5" thickBot="1" x14ac:dyDescent="0.25">
      <c r="A83" s="59" t="s">
        <v>125</v>
      </c>
      <c r="B83" s="137"/>
      <c r="C83" s="138">
        <f>C64-C80</f>
        <v>45885.84</v>
      </c>
      <c r="D83" s="139">
        <f>D64-D80</f>
        <v>361.55429696564812</v>
      </c>
      <c r="E83" s="139"/>
      <c r="F83" s="103">
        <f>C25</f>
        <v>239</v>
      </c>
      <c r="G83" s="138">
        <f>G64-G80</f>
        <v>85065.099999999948</v>
      </c>
      <c r="H83" s="139">
        <f>H64-H80</f>
        <v>688.987286188231</v>
      </c>
      <c r="I83" s="139"/>
      <c r="J83" s="103">
        <f>G25</f>
        <v>249</v>
      </c>
    </row>
    <row r="84" spans="1:10" x14ac:dyDescent="0.2">
      <c r="A84" s="60"/>
      <c r="B84" s="60"/>
      <c r="C84" s="60"/>
      <c r="D84" s="60"/>
      <c r="E84" s="60"/>
      <c r="F84" s="60"/>
      <c r="G84" s="60"/>
      <c r="H84" s="60"/>
      <c r="I84" s="60"/>
      <c r="J84" s="60"/>
    </row>
  </sheetData>
  <mergeCells count="3">
    <mergeCell ref="B3:B4"/>
    <mergeCell ref="C3:F4"/>
    <mergeCell ref="G3:J4"/>
  </mergeCells>
  <pageMargins left="0.7" right="0.7" top="0.75" bottom="0.75" header="0.3" footer="0.3"/>
  <pageSetup orientation="portrait" horizontalDpi="0" verticalDpi="0" r:id="rId1"/>
  <ignoredErrors>
    <ignoredError sqref="C69"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Fiscal Year Budget Comparison</vt:lpstr>
      <vt:lpstr>Conclave Budget Comparison</vt:lpstr>
    </vt:vector>
  </TitlesOfParts>
  <Company>Alpha Chi Sigma Fraternity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 John Stipp</dc:creator>
  <cp:lastModifiedBy>GR John Stipp</cp:lastModifiedBy>
  <cp:revision/>
  <dcterms:created xsi:type="dcterms:W3CDTF">1999-01-07T19:28:42Z</dcterms:created>
  <dcterms:modified xsi:type="dcterms:W3CDTF">2018-01-13T16:50:28Z</dcterms:modified>
</cp:coreProperties>
</file>